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πιν.30!$A$1:$N$18</definedName>
    <definedName name="_xlnm.Print_Area" localSheetId="4">πιν.31!$B$2:$N$39</definedName>
  </definedNames>
  <calcPr calcId="145621"/>
</workbook>
</file>

<file path=xl/calcChain.xml><?xml version="1.0" encoding="utf-8"?>
<calcChain xmlns="http://schemas.openxmlformats.org/spreadsheetml/2006/main">
  <c r="L9" i="11" l="1"/>
  <c r="L14" i="11"/>
  <c r="L19" i="11"/>
  <c r="L22" i="11"/>
  <c r="L23" i="11"/>
  <c r="L26" i="11"/>
  <c r="L27" i="11"/>
  <c r="L32" i="11"/>
  <c r="L33" i="11"/>
  <c r="L36" i="11"/>
  <c r="J34" i="11"/>
  <c r="J35" i="11"/>
  <c r="J36" i="11"/>
  <c r="J32" i="11"/>
  <c r="J33" i="11"/>
  <c r="J30" i="11"/>
  <c r="J31" i="11"/>
  <c r="J23" i="11"/>
  <c r="J19" i="11"/>
  <c r="J9" i="11"/>
  <c r="J10" i="11"/>
  <c r="J11" i="11"/>
  <c r="H35" i="11"/>
  <c r="H32" i="11"/>
  <c r="H21" i="11"/>
  <c r="H20" i="11"/>
  <c r="H18" i="11"/>
  <c r="H11" i="11"/>
  <c r="F35" i="11"/>
  <c r="F29" i="11"/>
  <c r="F30" i="11"/>
  <c r="F31" i="11"/>
  <c r="F32" i="11"/>
  <c r="F22" i="11"/>
  <c r="F18" i="11"/>
  <c r="F15" i="11"/>
  <c r="F12" i="11"/>
  <c r="F11" i="11"/>
  <c r="D32" i="11"/>
  <c r="D35" i="11"/>
  <c r="D36" i="11"/>
  <c r="D37" i="11"/>
  <c r="D15" i="11"/>
  <c r="D17" i="11"/>
  <c r="D18" i="11"/>
  <c r="D19" i="11"/>
  <c r="D21" i="11"/>
  <c r="D22" i="11"/>
  <c r="D25" i="11"/>
  <c r="D26" i="11"/>
  <c r="D28" i="11"/>
  <c r="D30" i="11"/>
  <c r="D7" i="11"/>
  <c r="D8" i="11"/>
  <c r="M31" i="11"/>
  <c r="M32" i="11"/>
  <c r="M33" i="11"/>
  <c r="M34" i="11"/>
  <c r="M35" i="11"/>
  <c r="M36" i="11"/>
  <c r="K38" i="11"/>
  <c r="L10" i="11" s="1"/>
  <c r="I38" i="11"/>
  <c r="G38" i="11"/>
  <c r="E38" i="11"/>
  <c r="D38" i="11"/>
  <c r="C38" i="11"/>
  <c r="G28" i="7"/>
  <c r="K28" i="7" s="1"/>
  <c r="L28" i="7" s="1"/>
  <c r="E28" i="7"/>
  <c r="F24" i="7" s="1"/>
  <c r="C28" i="7"/>
  <c r="D27" i="7" s="1"/>
  <c r="G27" i="7"/>
  <c r="E27" i="7"/>
  <c r="K26" i="7"/>
  <c r="L26" i="7" s="1"/>
  <c r="I26" i="7"/>
  <c r="J26" i="7" s="1"/>
  <c r="D26" i="7"/>
  <c r="K25" i="7"/>
  <c r="I25" i="7"/>
  <c r="J25" i="7" s="1"/>
  <c r="F25" i="7"/>
  <c r="K24" i="7"/>
  <c r="L24" i="7" s="1"/>
  <c r="I24" i="7"/>
  <c r="J24" i="7" s="1"/>
  <c r="H24" i="7"/>
  <c r="G23" i="7"/>
  <c r="K23" i="7" s="1"/>
  <c r="L23" i="7" s="1"/>
  <c r="E23" i="7"/>
  <c r="F23" i="7" s="1"/>
  <c r="K22" i="7"/>
  <c r="L22" i="7" s="1"/>
  <c r="I22" i="7"/>
  <c r="J22" i="7" s="1"/>
  <c r="H22" i="7"/>
  <c r="K21" i="7"/>
  <c r="L21" i="7" s="1"/>
  <c r="I21" i="7"/>
  <c r="J21" i="7" s="1"/>
  <c r="L35" i="11" l="1"/>
  <c r="L31" i="11"/>
  <c r="L25" i="11"/>
  <c r="L21" i="11"/>
  <c r="L11" i="11"/>
  <c r="L34" i="11"/>
  <c r="L30" i="11"/>
  <c r="L24" i="11"/>
  <c r="L20" i="11"/>
  <c r="F26" i="7"/>
  <c r="F27" i="7"/>
  <c r="F28" i="7"/>
  <c r="K27" i="7"/>
  <c r="L27" i="7" s="1"/>
  <c r="F21" i="7"/>
  <c r="F22" i="7"/>
  <c r="L25" i="7"/>
  <c r="I27" i="7"/>
  <c r="J27" i="7" s="1"/>
  <c r="H21" i="7"/>
  <c r="D23" i="7"/>
  <c r="H23" i="7"/>
  <c r="D25" i="7"/>
  <c r="D28" i="7"/>
  <c r="D22" i="7"/>
  <c r="I23" i="7"/>
  <c r="J23" i="7" s="1"/>
  <c r="D24" i="7"/>
  <c r="H26" i="7"/>
  <c r="D21" i="7"/>
  <c r="H25" i="7"/>
  <c r="H27" i="7"/>
  <c r="I28" i="7" l="1"/>
  <c r="J28" i="7" s="1"/>
  <c r="X18" i="8" l="1"/>
  <c r="W18" i="8"/>
  <c r="T20" i="8"/>
  <c r="S20" i="8"/>
  <c r="P20" i="8"/>
  <c r="O20" i="8"/>
  <c r="L20" i="8"/>
  <c r="K20" i="8"/>
  <c r="H20" i="8"/>
  <c r="G20" i="8"/>
  <c r="D20" i="8"/>
  <c r="Y18" i="8" l="1"/>
  <c r="Z18" i="8" s="1"/>
  <c r="C11" i="7"/>
  <c r="C12" i="7"/>
  <c r="C13" i="7"/>
  <c r="C14" i="7"/>
  <c r="C10" i="7"/>
  <c r="J21" i="11" l="1"/>
  <c r="J22" i="11"/>
  <c r="J14" i="11"/>
  <c r="J25" i="11"/>
  <c r="H8" i="11"/>
  <c r="F8" i="11"/>
  <c r="D6" i="11"/>
  <c r="F21" i="11"/>
  <c r="D11" i="11"/>
  <c r="L17" i="11"/>
  <c r="J26" i="11"/>
  <c r="J27" i="11"/>
  <c r="J17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7" i="11"/>
  <c r="L18" i="11" l="1"/>
  <c r="J20" i="11"/>
  <c r="J24" i="11"/>
  <c r="F24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5" i="11" l="1"/>
  <c r="F38" i="11"/>
  <c r="H38" i="11"/>
  <c r="J18" i="11"/>
  <c r="J38" i="11"/>
  <c r="L8" i="11"/>
  <c r="L38" i="11"/>
  <c r="F26" i="11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L10" i="10"/>
  <c r="L11" i="10"/>
  <c r="L12" i="10"/>
  <c r="L13" i="10"/>
  <c r="L14" i="10"/>
  <c r="L15" i="10"/>
  <c r="L16" i="10"/>
  <c r="F17" i="10"/>
  <c r="G13" i="10" s="1"/>
  <c r="H17" i="10"/>
  <c r="I10" i="10" s="1"/>
  <c r="J17" i="10"/>
  <c r="K10" i="10" s="1"/>
  <c r="K12" i="10" l="1"/>
  <c r="K17" i="10"/>
  <c r="K14" i="10"/>
  <c r="K16" i="10"/>
  <c r="K13" i="10"/>
  <c r="G14" i="10"/>
  <c r="G17" i="10"/>
  <c r="G16" i="10"/>
  <c r="G11" i="10"/>
  <c r="G15" i="10"/>
  <c r="G12" i="10"/>
  <c r="G10" i="10"/>
  <c r="I13" i="10"/>
  <c r="I16" i="10"/>
  <c r="K15" i="10"/>
  <c r="I12" i="10"/>
  <c r="K11" i="10"/>
  <c r="L17" i="10"/>
  <c r="M16" i="10" s="1"/>
  <c r="I14" i="10"/>
  <c r="I17" i="10"/>
  <c r="I15" i="10"/>
  <c r="I11" i="10"/>
  <c r="M13" i="10" l="1"/>
  <c r="M17" i="10"/>
  <c r="M15" i="10"/>
  <c r="M10" i="10"/>
  <c r="M14" i="10"/>
  <c r="M11" i="10"/>
  <c r="M12" i="10"/>
  <c r="G39" i="7" l="1"/>
  <c r="G40" i="7"/>
  <c r="G41" i="7"/>
  <c r="G42" i="7"/>
  <c r="G38" i="7"/>
  <c r="H38" i="7" s="1"/>
  <c r="E43" i="7"/>
  <c r="F43" i="7" l="1"/>
  <c r="F42" i="7"/>
  <c r="F41" i="7"/>
  <c r="F40" i="7"/>
  <c r="F39" i="7"/>
  <c r="F38" i="7"/>
  <c r="C43" i="7" l="1"/>
  <c r="G43" i="7" l="1"/>
  <c r="D42" i="7"/>
  <c r="D38" i="7"/>
  <c r="D41" i="7"/>
  <c r="D40" i="7"/>
  <c r="D43" i="7"/>
  <c r="D39" i="7"/>
  <c r="H40" i="7" l="1"/>
  <c r="H43" i="7" l="1"/>
  <c r="H39" i="7"/>
  <c r="H41" i="7"/>
  <c r="H42" i="7"/>
  <c r="I20" i="1"/>
  <c r="M6" i="11" l="1"/>
  <c r="M38" i="11" s="1"/>
  <c r="N33" i="11" l="1"/>
  <c r="N32" i="11"/>
  <c r="N31" i="11"/>
  <c r="N34" i="11"/>
  <c r="N36" i="11"/>
  <c r="N35" i="11"/>
  <c r="N37" i="11"/>
  <c r="N28" i="11"/>
  <c r="N30" i="11"/>
  <c r="N29" i="11"/>
  <c r="N38" i="11"/>
  <c r="N26" i="11"/>
  <c r="N27" i="11"/>
  <c r="F19" i="11"/>
  <c r="J8" i="11" l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D12" i="11" l="1"/>
  <c r="D13" i="11"/>
  <c r="E20" i="1" l="1"/>
  <c r="D20" i="1" l="1"/>
  <c r="Y9" i="8" l="1"/>
  <c r="N25" i="11" l="1"/>
  <c r="N24" i="11"/>
  <c r="N22" i="1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B17" i="10"/>
  <c r="C11" i="10" s="1"/>
  <c r="D17" i="10"/>
  <c r="E10" i="10" s="1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E16" i="10"/>
  <c r="E17" i="10"/>
  <c r="E12" i="10"/>
  <c r="E14" i="10"/>
  <c r="C13" i="10"/>
  <c r="E13" i="10"/>
  <c r="E11" i="10"/>
  <c r="Q20" i="8"/>
  <c r="R20" i="8" s="1"/>
  <c r="Y19" i="8"/>
  <c r="Z19" i="8" s="1"/>
  <c r="C10" i="10"/>
  <c r="C17" i="10"/>
  <c r="C15" i="10"/>
  <c r="C12" i="10"/>
  <c r="E15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C14" i="10"/>
  <c r="C16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12" i="11"/>
  <c r="N13" i="11"/>
  <c r="N19" i="11"/>
  <c r="N18" i="11"/>
  <c r="N21" i="11"/>
  <c r="N6" i="11"/>
  <c r="N8" i="11"/>
  <c r="N9" i="11"/>
  <c r="N11" i="11"/>
  <c r="N14" i="11"/>
  <c r="N7" i="11"/>
  <c r="N16" i="11"/>
  <c r="N15" i="11"/>
  <c r="N17" i="11"/>
  <c r="N23" i="11"/>
  <c r="N20" i="11"/>
  <c r="N10" i="11"/>
</calcChain>
</file>

<file path=xl/sharedStrings.xml><?xml version="1.0" encoding="utf-8"?>
<sst xmlns="http://schemas.openxmlformats.org/spreadsheetml/2006/main" count="266" uniqueCount="155">
  <si>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</si>
  <si>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</si>
  <si>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</si>
  <si>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</si>
  <si>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</si>
  <si>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</si>
  <si>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</si>
  <si>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</si>
  <si>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</si>
  <si>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</si>
  <si>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</si>
  <si>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</si>
  <si>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</si>
  <si>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</si>
  <si>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</si>
  <si>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</si>
  <si>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</si>
  <si>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</si>
  <si>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</si>
  <si>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</si>
  <si>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</si>
  <si>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</si>
  <si>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</si>
  <si>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</si>
  <si>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</si>
  <si>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</si>
  <si>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</si>
  <si>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</si>
  <si>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</si>
  <si>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</si>
  <si>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</si>
  <si>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</si>
  <si>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</si>
  <si>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</si>
  <si>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</si>
  <si>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</si>
  <si>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</si>
  <si>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</si>
  <si>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</si>
  <si>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</si>
  <si>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</si>
  <si>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</si>
  <si>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</si>
  <si>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</si>
  <si>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</si>
  <si>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</si>
  <si>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</si>
  <si>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</si>
  <si>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</si>
  <si>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</si>
  <si>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</si>
  <si>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</si>
  <si>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</si>
  <si>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</si>
  <si>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</si>
  <si>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</si>
  <si>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</si>
  <si>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</si>
  <si>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</si>
  <si>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</si>
  <si>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</si>
  <si>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</si>
  <si>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</si>
  <si>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</si>
  <si>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</si>
  <si>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</si>
  <si>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</si>
  <si>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</si>
  <si>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</si>
  <si>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</si>
  <si>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</si>
  <si>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</si>
  <si>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</si>
  <si>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</si>
  <si>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</si>
  <si>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</si>
  <si>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</si>
  <si>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</si>
  <si>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</si>
  <si>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</si>
  <si>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</si>
  <si>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</si>
  <si>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</si>
  <si>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</si>
  <si>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</si>
  <si>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</si>
  <si>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</si>
  <si>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</si>
  <si>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</si>
  <si>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</si>
  <si>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</si>
  <si>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</si>
  <si>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</si>
  <si>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</si>
  <si>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</si>
  <si>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</si>
  <si>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</si>
  <si>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</si>
  <si>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</si>
  <si>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</si>
  <si>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</si>
  <si>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</si>
  <si>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</si>
  <si>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</si>
  <si>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</si>
  <si>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</si>
  <si>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</si>
  <si>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</si>
  <si>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</si>
  <si>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</si>
  <si>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</si>
  <si>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</si>
  <si>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</si>
  <si>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</si>
  <si>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</si>
  <si>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</si>
  <si>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</si>
  <si>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</si>
  <si>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</si>
  <si>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</si>
  <si>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</si>
  <si>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</si>
  <si>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LAT</t>
  </si>
  <si>
    <t>POL</t>
  </si>
  <si>
    <t>ROM</t>
  </si>
  <si>
    <t>RUS</t>
  </si>
  <si>
    <t>SLV</t>
  </si>
  <si>
    <t>SWE</t>
  </si>
  <si>
    <t>LIT</t>
  </si>
  <si>
    <t>NET</t>
  </si>
  <si>
    <t>EST</t>
  </si>
  <si>
    <t>κάτω από 3 μήνες</t>
  </si>
  <si>
    <t>ITA</t>
  </si>
  <si>
    <t>CRO</t>
  </si>
  <si>
    <t>PRT</t>
  </si>
  <si>
    <t>UKR</t>
  </si>
  <si>
    <t>PIVOT READY LONG TERM</t>
  </si>
  <si>
    <t>Ιούλιος 2020</t>
  </si>
  <si>
    <t>ΙΟΥΛΙΟΣ</t>
  </si>
  <si>
    <t>Ιούλ.'20</t>
  </si>
  <si>
    <t>Ένοπλες δυνάμεις</t>
  </si>
  <si>
    <t>MAL</t>
  </si>
  <si>
    <t>ΠΙΝΑΚΑΣ 25: ΔΙΑΡΚΕΙΑ ΑΝΕΡΓΙΑΣ ΚΑΤΑ ΕΠΑΡΧΙΑ ΤΟN ΑΥΓΟΥΣΤΟ ΤΟΥ 2020</t>
  </si>
  <si>
    <t>ΑΥΓΟΥΣΤΟΣ</t>
  </si>
  <si>
    <t>Αύγουστος 2020</t>
  </si>
  <si>
    <t>Αύγ.'20</t>
  </si>
  <si>
    <t xml:space="preserve">      ΠΑΝΩ ΑΠΟ 12 ΜΗΝΕΣ ΚΑΤΑ ΚΟΙΝΟΤΗΤΑ ΚΑΙ ΕΠΑΡΧΙΑ -ΑΥΓΟΥΣΤΟΣ 2020</t>
  </si>
  <si>
    <t>ΕΓΓΡΑΦΗΣ ΠΑΝΩ ΑΠΟ 12 ΜΗΝΕΣ ΚΑΤΑ ΧΩΡΑ ΠΡΟΕΛΕΥΣΗΣ -ΑΥΓΟΥΣΤΟΣ 2020</t>
  </si>
  <si>
    <t>ALB</t>
  </si>
  <si>
    <t>ARM</t>
  </si>
  <si>
    <t>CAN</t>
  </si>
  <si>
    <t>EGY</t>
  </si>
  <si>
    <t>FIN</t>
  </si>
  <si>
    <t>MEX</t>
  </si>
  <si>
    <t>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</si>
</sst>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0" fontId="0" fillId="0" borderId="6" xfId="0" applyBorder="1" applyAlignment="1">
      <alignment horizontal="left"/>
    </xf>
    <xf numFmtId="164" fontId="22" fillId="0" borderId="4" xfId="2" applyNumberFormat="1" applyFont="1" applyFill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9" fontId="31" fillId="7" borderId="4" xfId="2" applyNumberFormat="1" applyFont="1" applyFill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1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164" fontId="59" fillId="0" borderId="4" xfId="0" applyNumberFormat="1" applyFont="1" applyBorder="1"/>
    <xf numFmtId="164" fontId="52" fillId="0" borderId="2" xfId="0" applyNumberFormat="1" applyFont="1" applyBorder="1"/>
    <xf numFmtId="0" fontId="57" fillId="6" borderId="6" xfId="0" applyFont="1" applyFill="1" applyBorder="1" applyAlignment="1">
      <alignment horizontal="left"/>
    </xf>
    <xf numFmtId="164" fontId="52" fillId="6" borderId="2" xfId="0" applyNumberFormat="1" applyFont="1" applyFill="1" applyBorder="1"/>
    <xf numFmtId="0" fontId="52" fillId="6" borderId="6" xfId="0" applyFont="1" applyFill="1" applyBorder="1"/>
    <xf numFmtId="1" fontId="60" fillId="0" borderId="3" xfId="0" applyNumberFormat="1" applyFont="1" applyBorder="1"/>
    <xf numFmtId="3" fontId="59" fillId="5" borderId="3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opLeftCell="A4" zoomScale="97" zoomScaleNormal="97" workbookViewId="0">
      <selection activeCell="M15" sqref="M15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7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195" t="s">
        <v>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142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.7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198" t="s">
        <v>65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200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01" t="s">
        <v>14</v>
      </c>
      <c r="D8" s="201"/>
      <c r="E8" s="201" t="s">
        <v>79</v>
      </c>
      <c r="F8" s="201"/>
      <c r="G8" s="201" t="s">
        <v>16</v>
      </c>
      <c r="H8" s="201"/>
      <c r="I8" s="201" t="s">
        <v>50</v>
      </c>
      <c r="J8" s="201"/>
      <c r="K8" s="201" t="s">
        <v>17</v>
      </c>
      <c r="L8" s="201"/>
      <c r="M8" s="201" t="s">
        <v>18</v>
      </c>
      <c r="N8" s="202"/>
      <c r="O8" s="96"/>
      <c r="P8" s="94"/>
      <c r="Q8" s="94"/>
    </row>
    <row r="9" spans="1:18">
      <c r="A9" s="19"/>
      <c r="B9" s="78"/>
      <c r="C9" s="159" t="s">
        <v>67</v>
      </c>
      <c r="D9" s="159" t="s">
        <v>23</v>
      </c>
      <c r="E9" s="159" t="s">
        <v>67</v>
      </c>
      <c r="F9" s="159" t="s">
        <v>23</v>
      </c>
      <c r="G9" s="159" t="s">
        <v>67</v>
      </c>
      <c r="H9" s="159" t="s">
        <v>23</v>
      </c>
      <c r="I9" s="159" t="s">
        <v>67</v>
      </c>
      <c r="J9" s="159" t="s">
        <v>23</v>
      </c>
      <c r="K9" s="159" t="s">
        <v>67</v>
      </c>
      <c r="L9" s="159" t="s">
        <v>23</v>
      </c>
      <c r="M9" s="159" t="s">
        <v>67</v>
      </c>
      <c r="N9" s="160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E10+G10+I10+K10+M10</f>
        <v>784</v>
      </c>
      <c r="D10" s="80">
        <f t="shared" ref="D10:D15" si="0">C10/$C$15</f>
        <v>2.3299355107135426E-2</v>
      </c>
      <c r="E10" s="165">
        <v>224</v>
      </c>
      <c r="F10" s="80">
        <f>E10/$E$15</f>
        <v>2.2542014692563148E-2</v>
      </c>
      <c r="G10" s="165">
        <v>67</v>
      </c>
      <c r="H10" s="80">
        <f>G10/$G$15</f>
        <v>1.1766772040744644E-2</v>
      </c>
      <c r="I10" s="165">
        <v>122</v>
      </c>
      <c r="J10" s="80">
        <f>I10/$I$15</f>
        <v>2.1631205673758865E-2</v>
      </c>
      <c r="K10" s="165">
        <v>241</v>
      </c>
      <c r="L10" s="80">
        <f>K10/$K$15</f>
        <v>2.9336579427875837E-2</v>
      </c>
      <c r="M10" s="165">
        <v>130</v>
      </c>
      <c r="N10" s="161">
        <f>M10/$M$15</f>
        <v>3.1227480182560653E-2</v>
      </c>
      <c r="O10" s="97"/>
      <c r="P10" s="94"/>
      <c r="Q10" s="94"/>
    </row>
    <row r="11" spans="1:18">
      <c r="A11" s="19"/>
      <c r="B11" s="78" t="s">
        <v>80</v>
      </c>
      <c r="C11" s="79">
        <f t="shared" ref="C11:C14" si="1">E11+G11+I11+K11+M11</f>
        <v>8882</v>
      </c>
      <c r="D11" s="80">
        <f t="shared" si="0"/>
        <v>0.26396029599690929</v>
      </c>
      <c r="E11" s="165">
        <v>3214</v>
      </c>
      <c r="F11" s="80">
        <f t="shared" ref="F11:F15" si="2">E11/$E$15</f>
        <v>0.32343765724061591</v>
      </c>
      <c r="G11" s="165">
        <v>511</v>
      </c>
      <c r="H11" s="80">
        <f t="shared" ref="H11:H15" si="3">G11/$G$15</f>
        <v>8.9743589743589744E-2</v>
      </c>
      <c r="I11" s="165">
        <v>1521</v>
      </c>
      <c r="J11" s="80">
        <f t="shared" ref="J11:J15" si="4">I11/$I$15</f>
        <v>0.26968085106382977</v>
      </c>
      <c r="K11" s="165">
        <v>2713</v>
      </c>
      <c r="L11" s="80">
        <f t="shared" ref="L11:L15" si="5">K11/$K$15</f>
        <v>0.33024954351795494</v>
      </c>
      <c r="M11" s="165">
        <v>923</v>
      </c>
      <c r="N11" s="161">
        <f t="shared" ref="N11:N15" si="6">M11/$M$15</f>
        <v>0.22171510929618063</v>
      </c>
      <c r="O11" s="97"/>
      <c r="P11" s="94"/>
      <c r="Q11" s="94"/>
    </row>
    <row r="12" spans="1:18">
      <c r="A12" s="19"/>
      <c r="B12" s="78" t="s">
        <v>81</v>
      </c>
      <c r="C12" s="79">
        <f t="shared" si="1"/>
        <v>5482</v>
      </c>
      <c r="D12" s="80">
        <f t="shared" si="0"/>
        <v>0.16291717435882194</v>
      </c>
      <c r="E12" s="165">
        <v>1856</v>
      </c>
      <c r="F12" s="80">
        <f t="shared" si="2"/>
        <v>0.18677669316695181</v>
      </c>
      <c r="G12" s="165">
        <v>428</v>
      </c>
      <c r="H12" s="80">
        <f t="shared" si="3"/>
        <v>7.5166842290129959E-2</v>
      </c>
      <c r="I12" s="165">
        <v>984</v>
      </c>
      <c r="J12" s="80">
        <f t="shared" si="4"/>
        <v>0.17446808510638298</v>
      </c>
      <c r="K12" s="165">
        <v>1510</v>
      </c>
      <c r="L12" s="80">
        <f t="shared" si="5"/>
        <v>0.18381010346926355</v>
      </c>
      <c r="M12" s="165">
        <v>704</v>
      </c>
      <c r="N12" s="161">
        <f t="shared" si="6"/>
        <v>0.16910881575786693</v>
      </c>
      <c r="O12" s="97"/>
      <c r="P12" s="94"/>
      <c r="Q12" s="94"/>
    </row>
    <row r="13" spans="1:18">
      <c r="A13" s="19"/>
      <c r="B13" s="78" t="s">
        <v>82</v>
      </c>
      <c r="C13" s="79">
        <f t="shared" si="1"/>
        <v>13314</v>
      </c>
      <c r="D13" s="80">
        <f t="shared" si="0"/>
        <v>0.39567297690867487</v>
      </c>
      <c r="E13" s="165">
        <v>2474</v>
      </c>
      <c r="F13" s="80">
        <f t="shared" si="2"/>
        <v>0.24896850155982692</v>
      </c>
      <c r="G13" s="165">
        <v>4565</v>
      </c>
      <c r="H13" s="80">
        <f t="shared" si="3"/>
        <v>0.801721109940288</v>
      </c>
      <c r="I13" s="165">
        <v>2265</v>
      </c>
      <c r="J13" s="80">
        <f t="shared" si="4"/>
        <v>0.40159574468085107</v>
      </c>
      <c r="K13" s="165">
        <v>2201</v>
      </c>
      <c r="L13" s="80">
        <f t="shared" si="5"/>
        <v>0.26792452830188679</v>
      </c>
      <c r="M13" s="165">
        <v>1809</v>
      </c>
      <c r="N13" s="161">
        <f t="shared" si="6"/>
        <v>0.43454239730963246</v>
      </c>
      <c r="O13" s="97"/>
      <c r="P13" s="94"/>
      <c r="Q13" s="94"/>
    </row>
    <row r="14" spans="1:18">
      <c r="A14" s="19"/>
      <c r="B14" s="169" t="s">
        <v>83</v>
      </c>
      <c r="C14" s="79">
        <f t="shared" si="1"/>
        <v>5187</v>
      </c>
      <c r="D14" s="170">
        <f t="shared" si="0"/>
        <v>0.1541501976284585</v>
      </c>
      <c r="E14" s="166">
        <v>2169</v>
      </c>
      <c r="F14" s="170">
        <f t="shared" si="2"/>
        <v>0.21827513334004225</v>
      </c>
      <c r="G14" s="166">
        <v>123</v>
      </c>
      <c r="H14" s="170">
        <f t="shared" si="3"/>
        <v>2.1601685985247629E-2</v>
      </c>
      <c r="I14" s="166">
        <v>748</v>
      </c>
      <c r="J14" s="170">
        <f t="shared" si="4"/>
        <v>0.1326241134751773</v>
      </c>
      <c r="K14" s="166">
        <v>1550</v>
      </c>
      <c r="L14" s="170">
        <f t="shared" si="5"/>
        <v>0.18867924528301888</v>
      </c>
      <c r="M14" s="166">
        <v>597</v>
      </c>
      <c r="N14" s="171">
        <f t="shared" si="6"/>
        <v>0.14340619745375932</v>
      </c>
      <c r="O14" s="97"/>
      <c r="P14" s="94"/>
      <c r="Q14" s="94"/>
    </row>
    <row r="15" spans="1:18" ht="15.75" thickBot="1">
      <c r="A15" s="19"/>
      <c r="B15" s="81" t="s">
        <v>19</v>
      </c>
      <c r="C15" s="82">
        <f>SUM(C10:C14)</f>
        <v>33649</v>
      </c>
      <c r="D15" s="76">
        <f t="shared" si="0"/>
        <v>1</v>
      </c>
      <c r="E15" s="75">
        <f>SUM(E10:E14)</f>
        <v>9937</v>
      </c>
      <c r="F15" s="76">
        <f t="shared" si="2"/>
        <v>1</v>
      </c>
      <c r="G15" s="75">
        <f>SUM(G10:G14)</f>
        <v>5694</v>
      </c>
      <c r="H15" s="76">
        <f t="shared" si="3"/>
        <v>1</v>
      </c>
      <c r="I15" s="75">
        <f>SUM(I10:I14)</f>
        <v>5640</v>
      </c>
      <c r="J15" s="76">
        <f t="shared" si="4"/>
        <v>1</v>
      </c>
      <c r="K15" s="75">
        <f>SUM(K10:K14)</f>
        <v>8215</v>
      </c>
      <c r="L15" s="76">
        <f t="shared" si="5"/>
        <v>1</v>
      </c>
      <c r="M15" s="75">
        <f>SUM(M10:M14)</f>
        <v>4163</v>
      </c>
      <c r="N15" s="162">
        <f t="shared" si="6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4" t="s">
        <v>98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4"/>
      <c r="C18" s="187" t="s">
        <v>138</v>
      </c>
      <c r="D18" s="187"/>
      <c r="E18" s="187" t="s">
        <v>143</v>
      </c>
      <c r="F18" s="187"/>
      <c r="G18" s="187"/>
      <c r="H18" s="187"/>
      <c r="I18" s="187"/>
      <c r="J18" s="187"/>
      <c r="K18" s="187"/>
      <c r="L18" s="18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5" t="s">
        <v>76</v>
      </c>
      <c r="C19" s="189">
        <v>2020</v>
      </c>
      <c r="D19" s="189"/>
      <c r="E19" s="189">
        <v>2019</v>
      </c>
      <c r="F19" s="189"/>
      <c r="G19" s="189">
        <v>2020</v>
      </c>
      <c r="H19" s="189"/>
      <c r="I19" s="189" t="s">
        <v>104</v>
      </c>
      <c r="J19" s="189"/>
      <c r="K19" s="189" t="s">
        <v>52</v>
      </c>
      <c r="L19" s="190"/>
      <c r="M19" s="38"/>
      <c r="N19" s="38"/>
      <c r="O19" s="186"/>
      <c r="P19" s="186"/>
      <c r="Q19"/>
      <c r="R19"/>
      <c r="S19" s="38"/>
      <c r="T19"/>
    </row>
    <row r="20" spans="1:22" ht="15.75">
      <c r="A20" s="38"/>
      <c r="B20" s="136"/>
      <c r="C20" s="172" t="s">
        <v>67</v>
      </c>
      <c r="D20" s="137" t="s">
        <v>23</v>
      </c>
      <c r="E20" s="172" t="s">
        <v>67</v>
      </c>
      <c r="F20" s="137" t="s">
        <v>23</v>
      </c>
      <c r="G20" s="172" t="s">
        <v>67</v>
      </c>
      <c r="H20" s="137" t="s">
        <v>23</v>
      </c>
      <c r="I20" s="172" t="s">
        <v>67</v>
      </c>
      <c r="J20" s="137" t="s">
        <v>23</v>
      </c>
      <c r="K20" s="172" t="s">
        <v>67</v>
      </c>
      <c r="L20" s="138" t="s">
        <v>23</v>
      </c>
      <c r="M20" s="38"/>
      <c r="N20"/>
      <c r="O20" s="127"/>
      <c r="P20"/>
      <c r="Q20"/>
      <c r="R20"/>
      <c r="S20" s="38"/>
      <c r="T20"/>
    </row>
    <row r="21" spans="1:22" ht="15.75">
      <c r="A21" s="38"/>
      <c r="B21" s="136" t="s">
        <v>77</v>
      </c>
      <c r="C21" s="165">
        <v>1255</v>
      </c>
      <c r="D21" s="144">
        <f>C21/C28</f>
        <v>3.8838857425803855E-2</v>
      </c>
      <c r="E21" s="165">
        <v>1176</v>
      </c>
      <c r="F21" s="144">
        <f>E21/E28</f>
        <v>5.9146004124126135E-2</v>
      </c>
      <c r="G21" s="165">
        <v>784</v>
      </c>
      <c r="H21" s="144">
        <f>G21/G28</f>
        <v>2.3299355107135426E-2</v>
      </c>
      <c r="I21" s="139">
        <f t="shared" ref="I21:I26" si="7">G21-E21</f>
        <v>-392</v>
      </c>
      <c r="J21" s="145">
        <f t="shared" ref="J21:J27" si="8">I21/E21</f>
        <v>-0.33333333333333331</v>
      </c>
      <c r="K21" s="139">
        <f>G21-C21</f>
        <v>-471</v>
      </c>
      <c r="L21" s="222">
        <f t="shared" ref="L21:L27" si="9">K21/G21</f>
        <v>-0.60076530612244894</v>
      </c>
      <c r="M21" s="38"/>
      <c r="N21"/>
      <c r="O21" s="128"/>
      <c r="P21"/>
      <c r="Q21"/>
      <c r="R21"/>
      <c r="S21" s="38"/>
      <c r="T21"/>
    </row>
    <row r="22" spans="1:22" ht="15.75">
      <c r="A22" s="38"/>
      <c r="B22" s="136" t="s">
        <v>105</v>
      </c>
      <c r="C22" s="166">
        <v>8519</v>
      </c>
      <c r="D22" s="144">
        <f>C22/C28</f>
        <v>0.26364002104416179</v>
      </c>
      <c r="E22" s="166">
        <v>8525</v>
      </c>
      <c r="F22" s="144">
        <f>E22/E28</f>
        <v>0.42875823567872051</v>
      </c>
      <c r="G22" s="166">
        <v>8882</v>
      </c>
      <c r="H22" s="144">
        <f>G22/G28</f>
        <v>0.26396029599690929</v>
      </c>
      <c r="I22" s="139">
        <f t="shared" si="7"/>
        <v>357</v>
      </c>
      <c r="J22" s="145">
        <f t="shared" si="8"/>
        <v>4.1876832844574781E-2</v>
      </c>
      <c r="K22" s="139">
        <f t="shared" ref="K22:K28" si="10">G22-C22</f>
        <v>363</v>
      </c>
      <c r="L22" s="222">
        <f t="shared" si="9"/>
        <v>4.08691736095474E-2</v>
      </c>
      <c r="M22" s="38"/>
      <c r="N22"/>
      <c r="O22" s="128"/>
      <c r="P22"/>
      <c r="Q22"/>
      <c r="R22"/>
      <c r="S22" s="38"/>
      <c r="T22"/>
    </row>
    <row r="23" spans="1:22" ht="15.75">
      <c r="A23" s="38"/>
      <c r="B23" s="223" t="s">
        <v>131</v>
      </c>
      <c r="C23" s="167">
        <v>9774</v>
      </c>
      <c r="D23" s="146">
        <f>C23/C28</f>
        <v>0.30247887846996563</v>
      </c>
      <c r="E23" s="167">
        <f t="shared" ref="E23" si="11">SUM(E21:E22)</f>
        <v>9701</v>
      </c>
      <c r="F23" s="146">
        <f>E23/E28</f>
        <v>0.48790423980284664</v>
      </c>
      <c r="G23" s="167">
        <f>784+8882</f>
        <v>9666</v>
      </c>
      <c r="H23" s="146">
        <f>G23/G28</f>
        <v>0.28725965110404472</v>
      </c>
      <c r="I23" s="142">
        <f t="shared" si="7"/>
        <v>-35</v>
      </c>
      <c r="J23" s="147">
        <f t="shared" si="8"/>
        <v>-3.6078754767549736E-3</v>
      </c>
      <c r="K23" s="142">
        <f t="shared" si="10"/>
        <v>-108</v>
      </c>
      <c r="L23" s="224">
        <f t="shared" si="9"/>
        <v>-1.11731843575419E-2</v>
      </c>
      <c r="M23" s="38"/>
      <c r="N23"/>
      <c r="O23" s="128"/>
      <c r="P23"/>
      <c r="Q23"/>
      <c r="R23"/>
      <c r="S23" s="38"/>
      <c r="T23"/>
    </row>
    <row r="24" spans="1:22" ht="15.75">
      <c r="A24" s="38"/>
      <c r="B24" s="136" t="s">
        <v>106</v>
      </c>
      <c r="C24" s="166">
        <v>5658</v>
      </c>
      <c r="D24" s="144">
        <f>C24/C28</f>
        <v>0.17509980503203046</v>
      </c>
      <c r="E24" s="166">
        <v>2932</v>
      </c>
      <c r="F24" s="144">
        <f>E24/E28</f>
        <v>0.14746265654076346</v>
      </c>
      <c r="G24" s="166">
        <v>5482</v>
      </c>
      <c r="H24" s="144">
        <f>G24/G28</f>
        <v>0.16291717435882194</v>
      </c>
      <c r="I24" s="139">
        <f t="shared" si="7"/>
        <v>2550</v>
      </c>
      <c r="J24" s="145">
        <f t="shared" si="8"/>
        <v>0.86971350613915421</v>
      </c>
      <c r="K24" s="139">
        <f t="shared" si="10"/>
        <v>-176</v>
      </c>
      <c r="L24" s="222">
        <f t="shared" si="9"/>
        <v>-3.210507114191901E-2</v>
      </c>
      <c r="M24" s="38"/>
      <c r="N24"/>
      <c r="O24" s="127"/>
      <c r="P24"/>
      <c r="Q24" s="140"/>
      <c r="R24"/>
      <c r="S24" s="38"/>
      <c r="T24"/>
    </row>
    <row r="25" spans="1:22" ht="15.75">
      <c r="A25" s="38"/>
      <c r="B25" s="136" t="s">
        <v>107</v>
      </c>
      <c r="C25" s="166">
        <v>12441</v>
      </c>
      <c r="D25" s="144">
        <f>C25/C28</f>
        <v>0.38501531891189306</v>
      </c>
      <c r="E25" s="166">
        <v>3258</v>
      </c>
      <c r="F25" s="144">
        <f>E25/E28</f>
        <v>0.1638585726500025</v>
      </c>
      <c r="G25" s="166">
        <v>13314</v>
      </c>
      <c r="H25" s="144">
        <f>G25/G28</f>
        <v>0.39567297690867487</v>
      </c>
      <c r="I25" s="139">
        <f t="shared" si="7"/>
        <v>10056</v>
      </c>
      <c r="J25" s="145">
        <f t="shared" si="8"/>
        <v>3.0865561694290977</v>
      </c>
      <c r="K25" s="139">
        <f t="shared" si="10"/>
        <v>873</v>
      </c>
      <c r="L25" s="222">
        <f t="shared" si="9"/>
        <v>6.5570076611086076E-2</v>
      </c>
      <c r="M25" s="38"/>
      <c r="N25"/>
      <c r="O25" s="127"/>
      <c r="P25"/>
      <c r="Q25" s="140"/>
      <c r="R25"/>
      <c r="S25" s="38"/>
      <c r="T25" s="141"/>
    </row>
    <row r="26" spans="1:22" ht="15.75">
      <c r="A26" s="38"/>
      <c r="B26" s="225" t="s">
        <v>108</v>
      </c>
      <c r="C26" s="167">
        <v>4440</v>
      </c>
      <c r="D26" s="146">
        <f>C26/C28</f>
        <v>0.13740599758611086</v>
      </c>
      <c r="E26" s="167">
        <v>3992</v>
      </c>
      <c r="F26" s="146">
        <f>E26/E28</f>
        <v>0.20077453100638737</v>
      </c>
      <c r="G26" s="167">
        <v>5187</v>
      </c>
      <c r="H26" s="146">
        <f>G26/G28</f>
        <v>0.1541501976284585</v>
      </c>
      <c r="I26" s="142">
        <f t="shared" si="7"/>
        <v>1195</v>
      </c>
      <c r="J26" s="147">
        <f t="shared" si="8"/>
        <v>0.29934869739478959</v>
      </c>
      <c r="K26" s="142">
        <f t="shared" si="10"/>
        <v>747</v>
      </c>
      <c r="L26" s="224">
        <f t="shared" si="9"/>
        <v>0.14401388085598613</v>
      </c>
      <c r="M26" s="140"/>
      <c r="N26"/>
      <c r="O26" s="127"/>
      <c r="P26"/>
      <c r="Q26" s="140"/>
      <c r="R26"/>
      <c r="S26" s="140"/>
      <c r="T26" s="143"/>
    </row>
    <row r="27" spans="1:22" ht="15.75">
      <c r="A27" s="38"/>
      <c r="B27" s="225" t="s">
        <v>109</v>
      </c>
      <c r="C27" s="175">
        <v>16881</v>
      </c>
      <c r="D27" s="146">
        <f>C27/C28</f>
        <v>0.52242131649800394</v>
      </c>
      <c r="E27" s="175">
        <f t="shared" ref="E27" si="12">E25+E26</f>
        <v>7250</v>
      </c>
      <c r="F27" s="146">
        <f>E27/E28</f>
        <v>0.3646331036563899</v>
      </c>
      <c r="G27" s="175">
        <f>13314+5187</f>
        <v>18501</v>
      </c>
      <c r="H27" s="146">
        <f>G27/G28</f>
        <v>0.54982317453713336</v>
      </c>
      <c r="I27" s="142">
        <f>SUM(I25,I26)</f>
        <v>11251</v>
      </c>
      <c r="J27" s="147">
        <f t="shared" si="8"/>
        <v>1.5518620689655171</v>
      </c>
      <c r="K27" s="164">
        <f t="shared" ref="K27" si="13">K25+K26</f>
        <v>1620</v>
      </c>
      <c r="L27" s="224">
        <f t="shared" si="9"/>
        <v>8.7562834441381548E-2</v>
      </c>
      <c r="M27" s="140"/>
      <c r="N27" s="140"/>
      <c r="O27"/>
      <c r="P27"/>
      <c r="Q27"/>
      <c r="R27"/>
      <c r="S27" s="140"/>
      <c r="T27" s="143"/>
    </row>
    <row r="28" spans="1:22" ht="16.5" thickBot="1">
      <c r="A28" s="38"/>
      <c r="B28" s="217" t="s">
        <v>110</v>
      </c>
      <c r="C28" s="226">
        <f t="shared" ref="C28" si="14">C21+C22+C24+C25+C26</f>
        <v>32313</v>
      </c>
      <c r="D28" s="218">
        <f>C28/C28</f>
        <v>1</v>
      </c>
      <c r="E28" s="226">
        <f t="shared" ref="E28" si="15">E21+E22+E24+E25+E26</f>
        <v>19883</v>
      </c>
      <c r="F28" s="218">
        <f>E28/E28</f>
        <v>1</v>
      </c>
      <c r="G28" s="226">
        <f>G21+G22+G24+G25+G26</f>
        <v>33649</v>
      </c>
      <c r="H28" s="218">
        <v>1</v>
      </c>
      <c r="I28" s="219">
        <f>SUM(I21,I22,I24,I27)</f>
        <v>13766</v>
      </c>
      <c r="J28" s="220">
        <f>I28/E28</f>
        <v>0.69235024895639496</v>
      </c>
      <c r="K28" s="227">
        <f t="shared" si="10"/>
        <v>1336</v>
      </c>
      <c r="L28" s="221">
        <f>K28/G28</f>
        <v>3.9704003090730779E-2</v>
      </c>
      <c r="M28" s="38"/>
      <c r="N28" s="38"/>
      <c r="O28" s="38"/>
      <c r="P28" s="38"/>
      <c r="Q28" s="38"/>
      <c r="R28" s="38"/>
      <c r="S28" s="38"/>
      <c r="T28"/>
    </row>
    <row r="29" spans="1:22" ht="11.25" customHeight="1">
      <c r="A29"/>
      <c r="B29" s="124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38"/>
      <c r="N29" s="19"/>
      <c r="O29" s="19"/>
      <c r="P29" s="19"/>
      <c r="Q29" s="19"/>
    </row>
    <row r="30" spans="1:22" ht="10.9" customHeight="1">
      <c r="A30"/>
      <c r="B30" s="124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8"/>
      <c r="N30" s="19"/>
      <c r="O30" s="19"/>
      <c r="P30" s="19"/>
      <c r="Q30" s="19"/>
    </row>
    <row r="31" spans="1:22">
      <c r="A31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4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38"/>
      <c r="N32" s="19"/>
      <c r="O32" s="19"/>
      <c r="P32" s="19"/>
      <c r="Q32" s="19"/>
    </row>
    <row r="33" spans="1:18">
      <c r="A33" s="85" t="s">
        <v>102</v>
      </c>
      <c r="B33" s="126"/>
      <c r="C33" s="86"/>
      <c r="D33" s="86"/>
      <c r="E33" s="86"/>
      <c r="F33" s="86"/>
      <c r="G33" s="86"/>
      <c r="H33" s="87"/>
      <c r="I33" s="86"/>
      <c r="J33" s="86"/>
      <c r="K33" s="86"/>
      <c r="L33" s="19"/>
      <c r="M33" s="19"/>
      <c r="N33" s="19"/>
      <c r="O33" s="19"/>
      <c r="P33" s="88"/>
      <c r="Q33" s="88"/>
      <c r="R33" s="26"/>
    </row>
    <row r="34" spans="1:18" ht="15.75" thickBot="1">
      <c r="A34" s="89"/>
      <c r="B34" s="20"/>
      <c r="C34" s="89"/>
      <c r="D34" s="89"/>
      <c r="E34" s="89"/>
      <c r="F34" s="89"/>
      <c r="G34" s="89"/>
      <c r="H34" s="90"/>
      <c r="I34" s="89"/>
      <c r="J34" s="86"/>
      <c r="K34" s="86"/>
      <c r="L34" s="19"/>
      <c r="M34" s="19"/>
      <c r="N34" s="19"/>
      <c r="O34" s="19"/>
      <c r="P34" s="88"/>
      <c r="Q34" s="88"/>
      <c r="R34" s="26"/>
    </row>
    <row r="35" spans="1:18">
      <c r="A35" s="20"/>
      <c r="B35" s="67"/>
      <c r="C35" s="196" t="s">
        <v>96</v>
      </c>
      <c r="D35" s="196"/>
      <c r="E35" s="196"/>
      <c r="F35" s="196"/>
      <c r="G35" s="196"/>
      <c r="H35" s="197"/>
      <c r="I35" s="20"/>
      <c r="J35" s="19"/>
      <c r="K35" s="19"/>
      <c r="L35" s="19"/>
      <c r="M35" s="19"/>
      <c r="N35" s="19"/>
      <c r="O35" s="19"/>
      <c r="P35" s="19"/>
      <c r="Q35" s="19"/>
      <c r="R35" s="101" t="s">
        <v>85</v>
      </c>
    </row>
    <row r="36" spans="1:18">
      <c r="A36" s="20"/>
      <c r="B36" s="68" t="s">
        <v>33</v>
      </c>
      <c r="C36" s="191" t="s">
        <v>137</v>
      </c>
      <c r="D36" s="192"/>
      <c r="E36" s="191" t="s">
        <v>144</v>
      </c>
      <c r="F36" s="192"/>
      <c r="G36" s="193" t="s">
        <v>52</v>
      </c>
      <c r="H36" s="194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9"/>
      <c r="C37" s="66" t="s">
        <v>34</v>
      </c>
      <c r="D37" s="91" t="s">
        <v>23</v>
      </c>
      <c r="E37" s="66" t="s">
        <v>34</v>
      </c>
      <c r="F37" s="91" t="s">
        <v>23</v>
      </c>
      <c r="G37" s="66" t="s">
        <v>34</v>
      </c>
      <c r="H37" s="70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15</v>
      </c>
      <c r="C38" s="168">
        <v>1851</v>
      </c>
      <c r="D38" s="50">
        <f>C38/C43</f>
        <v>0.41689189189189191</v>
      </c>
      <c r="E38" s="168">
        <v>2169</v>
      </c>
      <c r="F38" s="50">
        <f>E38/E43</f>
        <v>0.41816078658183919</v>
      </c>
      <c r="G38" s="51">
        <f>E38-C38</f>
        <v>318</v>
      </c>
      <c r="H38" s="125">
        <f>G38/C42</f>
        <v>0.62598425196850394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9" t="s">
        <v>50</v>
      </c>
      <c r="C39" s="168">
        <v>649</v>
      </c>
      <c r="D39" s="50">
        <f>C39/C43</f>
        <v>0.14617117117117118</v>
      </c>
      <c r="E39" s="168">
        <v>748</v>
      </c>
      <c r="F39" s="50">
        <f>E39/E43</f>
        <v>0.14420667052246</v>
      </c>
      <c r="G39" s="51">
        <f t="shared" ref="G39:G43" si="16">E39-C39</f>
        <v>99</v>
      </c>
      <c r="H39" s="125">
        <f>G39/C43</f>
        <v>2.2297297297297299E-2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16</v>
      </c>
      <c r="C40" s="168">
        <v>92</v>
      </c>
      <c r="D40" s="50">
        <f>C40/C43</f>
        <v>2.0720720720720721E-2</v>
      </c>
      <c r="E40" s="168">
        <v>123</v>
      </c>
      <c r="F40" s="50">
        <f>E40/E43</f>
        <v>2.3713128976286871E-2</v>
      </c>
      <c r="G40" s="51">
        <f t="shared" si="16"/>
        <v>31</v>
      </c>
      <c r="H40" s="125">
        <f>G40/C43</f>
        <v>6.9819819819819818E-3</v>
      </c>
      <c r="I40" s="20"/>
      <c r="J40" s="19"/>
      <c r="K40" s="19"/>
      <c r="L40" s="19"/>
      <c r="M40" s="19"/>
      <c r="N40" s="92"/>
      <c r="O40" s="19"/>
      <c r="P40" s="19"/>
      <c r="Q40" s="19"/>
    </row>
    <row r="41" spans="1:18">
      <c r="A41" s="20"/>
      <c r="B41" s="69" t="s">
        <v>17</v>
      </c>
      <c r="C41" s="168">
        <v>1340</v>
      </c>
      <c r="D41" s="50">
        <f>C41/C43</f>
        <v>0.30180180180180183</v>
      </c>
      <c r="E41" s="168">
        <v>1550</v>
      </c>
      <c r="F41" s="50">
        <f>E41/E43</f>
        <v>0.29882398303450936</v>
      </c>
      <c r="G41" s="51">
        <f t="shared" si="16"/>
        <v>210</v>
      </c>
      <c r="H41" s="125">
        <f>G41/C43</f>
        <v>4.72972972972973E-2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9" t="s">
        <v>18</v>
      </c>
      <c r="C42" s="168">
        <v>508</v>
      </c>
      <c r="D42" s="50">
        <f>C42/C43</f>
        <v>0.11441441441441441</v>
      </c>
      <c r="E42" s="168">
        <v>597</v>
      </c>
      <c r="F42" s="50">
        <f>E42/E43</f>
        <v>0.11509543088490456</v>
      </c>
      <c r="G42" s="51">
        <f t="shared" si="16"/>
        <v>89</v>
      </c>
      <c r="H42" s="125">
        <f>G42/C43</f>
        <v>2.0045045045045045E-2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1" t="s">
        <v>14</v>
      </c>
      <c r="C43" s="72">
        <f>SUM(C38:C42)</f>
        <v>4440</v>
      </c>
      <c r="D43" s="132">
        <f>C43/C43</f>
        <v>1</v>
      </c>
      <c r="E43" s="72">
        <f>SUM(E38:E42)</f>
        <v>5187</v>
      </c>
      <c r="F43" s="132">
        <f>E43/E43</f>
        <v>1</v>
      </c>
      <c r="G43" s="133">
        <f t="shared" si="16"/>
        <v>747</v>
      </c>
      <c r="H43" s="130">
        <f>G43/C43</f>
        <v>0.16824324324324325</v>
      </c>
      <c r="I43" s="20"/>
      <c r="J43" s="19"/>
      <c r="K43" s="19"/>
      <c r="L43" s="19"/>
      <c r="M43" s="19"/>
      <c r="N43" s="19"/>
      <c r="O43" s="19"/>
      <c r="P43" s="19"/>
      <c r="Q43" s="19" t="s">
        <v>72</v>
      </c>
    </row>
  </sheetData>
  <mergeCells count="21">
    <mergeCell ref="E19:F19"/>
    <mergeCell ref="G19:H19"/>
    <mergeCell ref="I19:J19"/>
    <mergeCell ref="K19:L19"/>
    <mergeCell ref="O19:P19"/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  <mergeCell ref="C18:D18"/>
    <mergeCell ref="E18:J18"/>
    <mergeCell ref="K18:L18"/>
    <mergeCell ref="C19:D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P27" sqref="P27"/>
    </sheetView>
  </sheetViews>
  <sheetFormatPr defaultRowHeight="15"/>
  <cols>
    <col min="1" max="1" width="3" style="43" customWidth="1"/>
    <col min="2" max="2" width="46.140625" style="8" customWidth="1"/>
    <col min="3" max="3" width="8.5703125" style="8" customWidth="1"/>
    <col min="4" max="4" width="7.42578125" style="8" customWidth="1"/>
    <col min="5" max="5" width="4.5703125" style="8" customWidth="1"/>
    <col min="6" max="6" width="5.85546875" style="44" customWidth="1"/>
    <col min="7" max="7" width="7.85546875" style="8" customWidth="1"/>
    <col min="8" max="8" width="7.140625" style="8" customWidth="1"/>
    <col min="9" max="9" width="4.28515625" style="8" customWidth="1"/>
    <col min="10" max="10" width="6.5703125" style="44" customWidth="1"/>
    <col min="11" max="11" width="7.42578125" style="8" customWidth="1"/>
    <col min="12" max="12" width="7" style="8" customWidth="1"/>
    <col min="13" max="13" width="3.7109375" style="8" customWidth="1"/>
    <col min="14" max="14" width="6.5703125" style="44" customWidth="1"/>
    <col min="15" max="15" width="7.85546875" style="8" customWidth="1"/>
    <col min="16" max="16" width="7.7109375" style="8" customWidth="1"/>
    <col min="17" max="17" width="4.140625" style="8" customWidth="1"/>
    <col min="18" max="18" width="6" style="44" customWidth="1"/>
    <col min="19" max="19" width="7.28515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7" style="8" customWidth="1"/>
    <col min="24" max="24" width="7.42578125" style="8" customWidth="1"/>
    <col min="25" max="25" width="4.85546875" style="8" customWidth="1"/>
    <col min="26" max="26" width="6.5703125" style="8" customWidth="1"/>
    <col min="27" max="27" width="9.7109375" style="8" bestFit="1" customWidth="1"/>
  </cols>
  <sheetData>
    <row r="3" spans="1:27">
      <c r="A3" s="210" t="s">
        <v>95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27" ht="9.75" customHeight="1">
      <c r="B4" s="98"/>
    </row>
    <row r="5" spans="1:27" s="11" customFormat="1">
      <c r="A5" s="207" t="s">
        <v>103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6"/>
      <c r="B7" s="107" t="s">
        <v>44</v>
      </c>
      <c r="C7" s="208" t="s">
        <v>20</v>
      </c>
      <c r="D7" s="208"/>
      <c r="E7" s="208"/>
      <c r="F7" s="208"/>
      <c r="G7" s="209" t="s">
        <v>51</v>
      </c>
      <c r="H7" s="209"/>
      <c r="I7" s="209"/>
      <c r="J7" s="209"/>
      <c r="K7" s="209" t="s">
        <v>16</v>
      </c>
      <c r="L7" s="209"/>
      <c r="M7" s="209"/>
      <c r="N7" s="209"/>
      <c r="O7" s="208" t="s">
        <v>73</v>
      </c>
      <c r="P7" s="208"/>
      <c r="Q7" s="208"/>
      <c r="R7" s="208"/>
      <c r="S7" s="205" t="s">
        <v>21</v>
      </c>
      <c r="T7" s="205"/>
      <c r="U7" s="205"/>
      <c r="V7" s="205"/>
      <c r="W7" s="205" t="s">
        <v>74</v>
      </c>
      <c r="X7" s="205"/>
      <c r="Y7" s="205"/>
      <c r="Z7" s="206"/>
      <c r="AA7" s="10"/>
    </row>
    <row r="8" spans="1:27" s="11" customFormat="1">
      <c r="A8" s="108"/>
      <c r="B8" s="55" t="s">
        <v>45</v>
      </c>
      <c r="C8" s="158" t="s">
        <v>139</v>
      </c>
      <c r="D8" s="158" t="s">
        <v>145</v>
      </c>
      <c r="E8" s="203" t="s">
        <v>48</v>
      </c>
      <c r="F8" s="203"/>
      <c r="G8" s="158" t="s">
        <v>139</v>
      </c>
      <c r="H8" s="158" t="s">
        <v>145</v>
      </c>
      <c r="I8" s="203" t="s">
        <v>48</v>
      </c>
      <c r="J8" s="203"/>
      <c r="K8" s="158" t="s">
        <v>139</v>
      </c>
      <c r="L8" s="158" t="s">
        <v>145</v>
      </c>
      <c r="M8" s="203" t="s">
        <v>48</v>
      </c>
      <c r="N8" s="203"/>
      <c r="O8" s="158" t="s">
        <v>139</v>
      </c>
      <c r="P8" s="158" t="s">
        <v>145</v>
      </c>
      <c r="Q8" s="203" t="s">
        <v>48</v>
      </c>
      <c r="R8" s="203"/>
      <c r="S8" s="158" t="s">
        <v>139</v>
      </c>
      <c r="T8" s="158" t="s">
        <v>145</v>
      </c>
      <c r="U8" s="203" t="s">
        <v>48</v>
      </c>
      <c r="V8" s="203"/>
      <c r="W8" s="158" t="s">
        <v>139</v>
      </c>
      <c r="X8" s="158" t="s">
        <v>145</v>
      </c>
      <c r="Y8" s="203" t="s">
        <v>48</v>
      </c>
      <c r="Z8" s="204"/>
      <c r="AA8" s="10"/>
    </row>
    <row r="9" spans="1:27" s="11" customFormat="1">
      <c r="A9" s="109">
        <v>1</v>
      </c>
      <c r="B9" s="121" t="s">
        <v>86</v>
      </c>
      <c r="C9" s="155">
        <v>95</v>
      </c>
      <c r="D9" s="77">
        <v>117</v>
      </c>
      <c r="E9" s="156">
        <f t="shared" ref="E9:E19" si="0">D9-C9</f>
        <v>22</v>
      </c>
      <c r="F9" s="157">
        <f>E9/C9</f>
        <v>0.23157894736842105</v>
      </c>
      <c r="G9" s="155">
        <v>26</v>
      </c>
      <c r="H9" s="77">
        <v>31</v>
      </c>
      <c r="I9" s="156">
        <f t="shared" ref="I9:I20" si="1">H9-G9</f>
        <v>5</v>
      </c>
      <c r="J9" s="157">
        <f>I9/G9</f>
        <v>0.19230769230769232</v>
      </c>
      <c r="K9" s="155">
        <v>3</v>
      </c>
      <c r="L9" s="77">
        <v>4</v>
      </c>
      <c r="M9" s="156">
        <f t="shared" ref="M9:M19" si="2">L9-K9</f>
        <v>1</v>
      </c>
      <c r="N9" s="157">
        <f t="shared" ref="N9:N19" si="3">M9/K9</f>
        <v>0.33333333333333331</v>
      </c>
      <c r="O9" s="155">
        <v>61</v>
      </c>
      <c r="P9" s="77">
        <v>70</v>
      </c>
      <c r="Q9" s="156">
        <f t="shared" ref="Q9:Q20" si="4">P9-O9</f>
        <v>9</v>
      </c>
      <c r="R9" s="157">
        <f>Q9/O9</f>
        <v>0.14754098360655737</v>
      </c>
      <c r="S9" s="155">
        <v>24</v>
      </c>
      <c r="T9" s="77">
        <v>27</v>
      </c>
      <c r="U9" s="156">
        <f t="shared" ref="U9:U20" si="5">T9-S9</f>
        <v>3</v>
      </c>
      <c r="V9" s="157">
        <f>U9/S9</f>
        <v>0.125</v>
      </c>
      <c r="W9" s="155">
        <f>C9+G9+K9+O9+S9</f>
        <v>209</v>
      </c>
      <c r="X9" s="155">
        <f>D9+H9+L9+P9+T9</f>
        <v>249</v>
      </c>
      <c r="Y9" s="177">
        <f>X9-W9</f>
        <v>40</v>
      </c>
      <c r="Z9" s="178">
        <f>Y9/W9</f>
        <v>0.19138755980861244</v>
      </c>
      <c r="AA9" s="10"/>
    </row>
    <row r="10" spans="1:27" s="11" customFormat="1">
      <c r="A10" s="109">
        <v>2</v>
      </c>
      <c r="B10" s="122" t="s">
        <v>87</v>
      </c>
      <c r="C10" s="155">
        <v>167</v>
      </c>
      <c r="D10" s="77">
        <v>224</v>
      </c>
      <c r="E10" s="156">
        <f t="shared" si="0"/>
        <v>57</v>
      </c>
      <c r="F10" s="157">
        <f t="shared" ref="F10:F19" si="6">E10/C10</f>
        <v>0.3413173652694611</v>
      </c>
      <c r="G10" s="155">
        <v>57</v>
      </c>
      <c r="H10" s="77">
        <v>66</v>
      </c>
      <c r="I10" s="156">
        <f t="shared" si="1"/>
        <v>9</v>
      </c>
      <c r="J10" s="157">
        <f t="shared" ref="J10:J20" si="7">I10/G10</f>
        <v>0.15789473684210525</v>
      </c>
      <c r="K10" s="155">
        <v>5</v>
      </c>
      <c r="L10" s="77">
        <v>5</v>
      </c>
      <c r="M10" s="156">
        <f t="shared" si="2"/>
        <v>0</v>
      </c>
      <c r="N10" s="157">
        <f t="shared" si="3"/>
        <v>0</v>
      </c>
      <c r="O10" s="155">
        <v>128</v>
      </c>
      <c r="P10" s="77">
        <v>144</v>
      </c>
      <c r="Q10" s="156">
        <f t="shared" si="4"/>
        <v>16</v>
      </c>
      <c r="R10" s="157">
        <f t="shared" ref="R10:R20" si="8">Q10/O10</f>
        <v>0.125</v>
      </c>
      <c r="S10" s="155">
        <v>27</v>
      </c>
      <c r="T10" s="77">
        <v>32</v>
      </c>
      <c r="U10" s="156">
        <f t="shared" si="5"/>
        <v>5</v>
      </c>
      <c r="V10" s="157">
        <f t="shared" ref="V10:V20" si="9">U10/S10</f>
        <v>0.18518518518518517</v>
      </c>
      <c r="W10" s="155">
        <f t="shared" ref="W10:W19" si="10">C10+G10+K10+O10+S10</f>
        <v>384</v>
      </c>
      <c r="X10" s="155">
        <f t="shared" ref="X10:X19" si="11">D10+H10+L10+P10+T10</f>
        <v>471</v>
      </c>
      <c r="Y10" s="177">
        <f t="shared" ref="Y10:Y20" si="12">X10-W10</f>
        <v>87</v>
      </c>
      <c r="Z10" s="178">
        <f t="shared" ref="Z10:Z20" si="13">Y10/W10</f>
        <v>0.2265625</v>
      </c>
      <c r="AA10" s="10"/>
    </row>
    <row r="11" spans="1:27" s="11" customFormat="1">
      <c r="A11" s="109">
        <v>3</v>
      </c>
      <c r="B11" s="122" t="s">
        <v>88</v>
      </c>
      <c r="C11" s="155">
        <v>135</v>
      </c>
      <c r="D11" s="77">
        <v>151</v>
      </c>
      <c r="E11" s="156">
        <f t="shared" si="0"/>
        <v>16</v>
      </c>
      <c r="F11" s="157">
        <f t="shared" si="6"/>
        <v>0.11851851851851852</v>
      </c>
      <c r="G11" s="155">
        <v>30</v>
      </c>
      <c r="H11" s="77">
        <v>36</v>
      </c>
      <c r="I11" s="156">
        <f t="shared" si="1"/>
        <v>6</v>
      </c>
      <c r="J11" s="157">
        <f t="shared" si="7"/>
        <v>0.2</v>
      </c>
      <c r="K11" s="155">
        <v>7</v>
      </c>
      <c r="L11" s="77">
        <v>10</v>
      </c>
      <c r="M11" s="156">
        <f t="shared" si="2"/>
        <v>3</v>
      </c>
      <c r="N11" s="157">
        <f t="shared" si="3"/>
        <v>0.42857142857142855</v>
      </c>
      <c r="O11" s="155">
        <v>82</v>
      </c>
      <c r="P11" s="77">
        <v>97</v>
      </c>
      <c r="Q11" s="156">
        <f t="shared" si="4"/>
        <v>15</v>
      </c>
      <c r="R11" s="157">
        <f t="shared" si="8"/>
        <v>0.18292682926829268</v>
      </c>
      <c r="S11" s="155">
        <v>20</v>
      </c>
      <c r="T11" s="77">
        <v>24</v>
      </c>
      <c r="U11" s="156">
        <f t="shared" si="5"/>
        <v>4</v>
      </c>
      <c r="V11" s="157">
        <f t="shared" si="9"/>
        <v>0.2</v>
      </c>
      <c r="W11" s="155">
        <f t="shared" si="10"/>
        <v>274</v>
      </c>
      <c r="X11" s="155">
        <f t="shared" si="11"/>
        <v>318</v>
      </c>
      <c r="Y11" s="177">
        <f t="shared" si="12"/>
        <v>44</v>
      </c>
      <c r="Z11" s="178">
        <f t="shared" si="13"/>
        <v>0.16058394160583941</v>
      </c>
      <c r="AA11" s="10"/>
    </row>
    <row r="12" spans="1:27" s="11" customFormat="1">
      <c r="A12" s="109">
        <v>4</v>
      </c>
      <c r="B12" s="121" t="s">
        <v>89</v>
      </c>
      <c r="C12" s="155">
        <v>386</v>
      </c>
      <c r="D12" s="77">
        <v>428</v>
      </c>
      <c r="E12" s="156">
        <f t="shared" si="0"/>
        <v>42</v>
      </c>
      <c r="F12" s="157">
        <f t="shared" si="6"/>
        <v>0.10880829015544041</v>
      </c>
      <c r="G12" s="155">
        <v>157</v>
      </c>
      <c r="H12" s="77">
        <v>165</v>
      </c>
      <c r="I12" s="156">
        <f t="shared" si="1"/>
        <v>8</v>
      </c>
      <c r="J12" s="157">
        <f t="shared" si="7"/>
        <v>5.0955414012738856E-2</v>
      </c>
      <c r="K12" s="155">
        <v>22</v>
      </c>
      <c r="L12" s="77">
        <v>23</v>
      </c>
      <c r="M12" s="156">
        <f t="shared" si="2"/>
        <v>1</v>
      </c>
      <c r="N12" s="157">
        <f t="shared" si="3"/>
        <v>4.5454545454545456E-2</v>
      </c>
      <c r="O12" s="155">
        <v>249</v>
      </c>
      <c r="P12" s="77">
        <v>287</v>
      </c>
      <c r="Q12" s="156">
        <f t="shared" si="4"/>
        <v>38</v>
      </c>
      <c r="R12" s="157">
        <f t="shared" si="8"/>
        <v>0.15261044176706828</v>
      </c>
      <c r="S12" s="155">
        <v>81</v>
      </c>
      <c r="T12" s="77">
        <v>86</v>
      </c>
      <c r="U12" s="156">
        <f t="shared" si="5"/>
        <v>5</v>
      </c>
      <c r="V12" s="157">
        <f t="shared" si="9"/>
        <v>6.1728395061728392E-2</v>
      </c>
      <c r="W12" s="155">
        <f t="shared" si="10"/>
        <v>895</v>
      </c>
      <c r="X12" s="155">
        <f t="shared" si="11"/>
        <v>989</v>
      </c>
      <c r="Y12" s="177">
        <f t="shared" si="12"/>
        <v>94</v>
      </c>
      <c r="Z12" s="178">
        <f t="shared" si="13"/>
        <v>0.10502793296089385</v>
      </c>
      <c r="AA12" s="10"/>
    </row>
    <row r="13" spans="1:27" s="11" customFormat="1">
      <c r="A13" s="109">
        <v>5</v>
      </c>
      <c r="B13" s="121" t="s">
        <v>90</v>
      </c>
      <c r="C13" s="155">
        <v>331</v>
      </c>
      <c r="D13" s="77">
        <v>402</v>
      </c>
      <c r="E13" s="156">
        <f t="shared" si="0"/>
        <v>71</v>
      </c>
      <c r="F13" s="157">
        <f t="shared" si="6"/>
        <v>0.21450151057401812</v>
      </c>
      <c r="G13" s="155">
        <v>140</v>
      </c>
      <c r="H13" s="77">
        <v>168</v>
      </c>
      <c r="I13" s="156">
        <f t="shared" si="1"/>
        <v>28</v>
      </c>
      <c r="J13" s="157">
        <f t="shared" si="7"/>
        <v>0.2</v>
      </c>
      <c r="K13" s="155">
        <v>26</v>
      </c>
      <c r="L13" s="77">
        <v>39</v>
      </c>
      <c r="M13" s="156">
        <f t="shared" si="2"/>
        <v>13</v>
      </c>
      <c r="N13" s="157">
        <f t="shared" si="3"/>
        <v>0.5</v>
      </c>
      <c r="O13" s="155">
        <v>244</v>
      </c>
      <c r="P13" s="77">
        <v>307</v>
      </c>
      <c r="Q13" s="156">
        <f t="shared" si="4"/>
        <v>63</v>
      </c>
      <c r="R13" s="157">
        <f t="shared" si="8"/>
        <v>0.25819672131147542</v>
      </c>
      <c r="S13" s="155">
        <v>114</v>
      </c>
      <c r="T13" s="77">
        <v>146</v>
      </c>
      <c r="U13" s="156">
        <f t="shared" si="5"/>
        <v>32</v>
      </c>
      <c r="V13" s="157">
        <f t="shared" si="9"/>
        <v>0.2807017543859649</v>
      </c>
      <c r="W13" s="155">
        <f t="shared" si="10"/>
        <v>855</v>
      </c>
      <c r="X13" s="155">
        <f t="shared" si="11"/>
        <v>1062</v>
      </c>
      <c r="Y13" s="177">
        <f t="shared" si="12"/>
        <v>207</v>
      </c>
      <c r="Z13" s="178">
        <f t="shared" si="13"/>
        <v>0.24210526315789474</v>
      </c>
      <c r="AA13" s="10"/>
    </row>
    <row r="14" spans="1:27" s="11" customFormat="1">
      <c r="A14" s="109">
        <v>6</v>
      </c>
      <c r="B14" s="121" t="s">
        <v>91</v>
      </c>
      <c r="C14" s="155">
        <v>2</v>
      </c>
      <c r="D14" s="77">
        <v>2</v>
      </c>
      <c r="E14" s="156">
        <f t="shared" si="0"/>
        <v>0</v>
      </c>
      <c r="F14" s="157">
        <f t="shared" si="6"/>
        <v>0</v>
      </c>
      <c r="G14" s="155"/>
      <c r="H14" s="77"/>
      <c r="I14" s="156"/>
      <c r="J14" s="157"/>
      <c r="K14" s="155"/>
      <c r="L14" s="77">
        <v>1</v>
      </c>
      <c r="M14" s="156"/>
      <c r="N14" s="157"/>
      <c r="O14" s="155">
        <v>2</v>
      </c>
      <c r="P14" s="77">
        <v>2</v>
      </c>
      <c r="Q14" s="156"/>
      <c r="R14" s="157"/>
      <c r="S14" s="155">
        <v>1</v>
      </c>
      <c r="T14" s="77">
        <v>1</v>
      </c>
      <c r="U14" s="156">
        <f t="shared" si="5"/>
        <v>0</v>
      </c>
      <c r="V14" s="157">
        <f t="shared" si="9"/>
        <v>0</v>
      </c>
      <c r="W14" s="155">
        <f t="shared" si="10"/>
        <v>5</v>
      </c>
      <c r="X14" s="155">
        <f t="shared" si="11"/>
        <v>6</v>
      </c>
      <c r="Y14" s="177">
        <f t="shared" si="12"/>
        <v>1</v>
      </c>
      <c r="Z14" s="178">
        <f t="shared" si="13"/>
        <v>0.2</v>
      </c>
      <c r="AA14" s="10"/>
    </row>
    <row r="15" spans="1:27" s="11" customFormat="1">
      <c r="A15" s="109">
        <v>7</v>
      </c>
      <c r="B15" s="121" t="s">
        <v>92</v>
      </c>
      <c r="C15" s="155">
        <v>147</v>
      </c>
      <c r="D15" s="77">
        <v>162</v>
      </c>
      <c r="E15" s="156">
        <f t="shared" si="0"/>
        <v>15</v>
      </c>
      <c r="F15" s="157">
        <f t="shared" si="6"/>
        <v>0.10204081632653061</v>
      </c>
      <c r="G15" s="155">
        <v>33</v>
      </c>
      <c r="H15" s="77">
        <v>35</v>
      </c>
      <c r="I15" s="156">
        <f t="shared" si="1"/>
        <v>2</v>
      </c>
      <c r="J15" s="157">
        <f t="shared" si="7"/>
        <v>6.0606060606060608E-2</v>
      </c>
      <c r="K15" s="155">
        <v>9</v>
      </c>
      <c r="L15" s="77">
        <v>10</v>
      </c>
      <c r="M15" s="156">
        <f t="shared" si="2"/>
        <v>1</v>
      </c>
      <c r="N15" s="157">
        <f t="shared" si="3"/>
        <v>0.1111111111111111</v>
      </c>
      <c r="O15" s="155">
        <v>106</v>
      </c>
      <c r="P15" s="77">
        <v>115</v>
      </c>
      <c r="Q15" s="156">
        <f t="shared" si="4"/>
        <v>9</v>
      </c>
      <c r="R15" s="157">
        <f t="shared" si="8"/>
        <v>8.4905660377358486E-2</v>
      </c>
      <c r="S15" s="155">
        <v>36</v>
      </c>
      <c r="T15" s="77">
        <v>36</v>
      </c>
      <c r="U15" s="156">
        <f t="shared" si="5"/>
        <v>0</v>
      </c>
      <c r="V15" s="157">
        <f t="shared" si="9"/>
        <v>0</v>
      </c>
      <c r="W15" s="155">
        <f t="shared" si="10"/>
        <v>331</v>
      </c>
      <c r="X15" s="155">
        <f t="shared" si="11"/>
        <v>358</v>
      </c>
      <c r="Y15" s="177">
        <f t="shared" si="12"/>
        <v>27</v>
      </c>
      <c r="Z15" s="178">
        <f t="shared" si="13"/>
        <v>8.1570996978851965E-2</v>
      </c>
      <c r="AA15" s="10"/>
    </row>
    <row r="16" spans="1:27" s="11" customFormat="1">
      <c r="A16" s="109">
        <v>8</v>
      </c>
      <c r="B16" s="121" t="s">
        <v>93</v>
      </c>
      <c r="C16" s="155">
        <v>54</v>
      </c>
      <c r="D16" s="77">
        <v>62</v>
      </c>
      <c r="E16" s="156">
        <f t="shared" si="0"/>
        <v>8</v>
      </c>
      <c r="F16" s="157">
        <f t="shared" si="6"/>
        <v>0.14814814814814814</v>
      </c>
      <c r="G16" s="155">
        <v>12</v>
      </c>
      <c r="H16" s="77">
        <v>14</v>
      </c>
      <c r="I16" s="156">
        <f t="shared" si="1"/>
        <v>2</v>
      </c>
      <c r="J16" s="157">
        <f t="shared" si="7"/>
        <v>0.16666666666666666</v>
      </c>
      <c r="K16" s="155">
        <v>1</v>
      </c>
      <c r="L16" s="77">
        <v>4</v>
      </c>
      <c r="M16" s="156">
        <f t="shared" si="2"/>
        <v>3</v>
      </c>
      <c r="N16" s="157">
        <f t="shared" si="3"/>
        <v>3</v>
      </c>
      <c r="O16" s="155">
        <v>42</v>
      </c>
      <c r="P16" s="77">
        <v>48</v>
      </c>
      <c r="Q16" s="156">
        <f t="shared" si="4"/>
        <v>6</v>
      </c>
      <c r="R16" s="157">
        <f t="shared" si="8"/>
        <v>0.14285714285714285</v>
      </c>
      <c r="S16" s="155">
        <v>14</v>
      </c>
      <c r="T16" s="77">
        <v>18</v>
      </c>
      <c r="U16" s="156">
        <f t="shared" si="5"/>
        <v>4</v>
      </c>
      <c r="V16" s="157">
        <f t="shared" si="9"/>
        <v>0.2857142857142857</v>
      </c>
      <c r="W16" s="155">
        <f t="shared" si="10"/>
        <v>123</v>
      </c>
      <c r="X16" s="155">
        <f t="shared" si="11"/>
        <v>146</v>
      </c>
      <c r="Y16" s="177">
        <f t="shared" si="12"/>
        <v>23</v>
      </c>
      <c r="Z16" s="178">
        <f t="shared" si="13"/>
        <v>0.18699186991869918</v>
      </c>
      <c r="AA16" s="10"/>
    </row>
    <row r="17" spans="1:27" s="11" customFormat="1">
      <c r="A17" s="109">
        <v>9</v>
      </c>
      <c r="B17" s="121" t="s">
        <v>94</v>
      </c>
      <c r="C17" s="155">
        <v>341</v>
      </c>
      <c r="D17" s="77">
        <v>400</v>
      </c>
      <c r="E17" s="156">
        <f t="shared" si="0"/>
        <v>59</v>
      </c>
      <c r="F17" s="157">
        <f t="shared" si="6"/>
        <v>0.17302052785923755</v>
      </c>
      <c r="G17" s="155">
        <v>129</v>
      </c>
      <c r="H17" s="77">
        <v>158</v>
      </c>
      <c r="I17" s="156">
        <f t="shared" si="1"/>
        <v>29</v>
      </c>
      <c r="J17" s="157">
        <f t="shared" si="7"/>
        <v>0.22480620155038761</v>
      </c>
      <c r="K17" s="155">
        <v>14</v>
      </c>
      <c r="L17" s="77">
        <v>21</v>
      </c>
      <c r="M17" s="156">
        <f t="shared" si="2"/>
        <v>7</v>
      </c>
      <c r="N17" s="157">
        <f t="shared" si="3"/>
        <v>0.5</v>
      </c>
      <c r="O17" s="155">
        <v>252</v>
      </c>
      <c r="P17" s="77">
        <v>297</v>
      </c>
      <c r="Q17" s="156">
        <f t="shared" si="4"/>
        <v>45</v>
      </c>
      <c r="R17" s="157">
        <f t="shared" si="8"/>
        <v>0.17857142857142858</v>
      </c>
      <c r="S17" s="155">
        <v>88</v>
      </c>
      <c r="T17" s="77">
        <v>103</v>
      </c>
      <c r="U17" s="156">
        <f t="shared" si="5"/>
        <v>15</v>
      </c>
      <c r="V17" s="157">
        <f t="shared" si="9"/>
        <v>0.17045454545454544</v>
      </c>
      <c r="W17" s="155">
        <f t="shared" si="10"/>
        <v>824</v>
      </c>
      <c r="X17" s="155">
        <f t="shared" si="11"/>
        <v>979</v>
      </c>
      <c r="Y17" s="177">
        <f t="shared" si="12"/>
        <v>155</v>
      </c>
      <c r="Z17" s="178">
        <f t="shared" si="13"/>
        <v>0.18810679611650485</v>
      </c>
      <c r="AA17" s="10"/>
    </row>
    <row r="18" spans="1:27" s="11" customFormat="1">
      <c r="A18" s="109">
        <v>10</v>
      </c>
      <c r="B18" s="121" t="s">
        <v>140</v>
      </c>
      <c r="C18" s="155">
        <v>2</v>
      </c>
      <c r="D18" s="77">
        <v>6</v>
      </c>
      <c r="E18" s="156"/>
      <c r="F18" s="157"/>
      <c r="G18" s="155">
        <v>2</v>
      </c>
      <c r="H18" s="77">
        <v>2</v>
      </c>
      <c r="I18" s="156"/>
      <c r="J18" s="157"/>
      <c r="K18" s="155">
        <v>1</v>
      </c>
      <c r="L18" s="77">
        <v>1</v>
      </c>
      <c r="M18" s="156"/>
      <c r="N18" s="157"/>
      <c r="O18" s="155">
        <v>4</v>
      </c>
      <c r="P18" s="77">
        <v>6</v>
      </c>
      <c r="Q18" s="156"/>
      <c r="R18" s="157"/>
      <c r="S18" s="155"/>
      <c r="T18" s="77"/>
      <c r="U18" s="156"/>
      <c r="V18" s="157"/>
      <c r="W18" s="155">
        <f t="shared" si="10"/>
        <v>9</v>
      </c>
      <c r="X18" s="155">
        <f t="shared" si="11"/>
        <v>15</v>
      </c>
      <c r="Y18" s="177">
        <f t="shared" si="12"/>
        <v>6</v>
      </c>
      <c r="Z18" s="178">
        <f t="shared" si="13"/>
        <v>0.66666666666666663</v>
      </c>
      <c r="AA18" s="10"/>
    </row>
    <row r="19" spans="1:27" s="11" customFormat="1">
      <c r="A19" s="109" t="s">
        <v>71</v>
      </c>
      <c r="B19" s="122" t="s">
        <v>13</v>
      </c>
      <c r="C19" s="155">
        <v>191</v>
      </c>
      <c r="D19" s="77">
        <v>215</v>
      </c>
      <c r="E19" s="156">
        <f t="shared" si="0"/>
        <v>24</v>
      </c>
      <c r="F19" s="157">
        <f t="shared" si="6"/>
        <v>0.1256544502617801</v>
      </c>
      <c r="G19" s="155">
        <v>63</v>
      </c>
      <c r="H19" s="77">
        <v>73</v>
      </c>
      <c r="I19" s="156">
        <f t="shared" si="1"/>
        <v>10</v>
      </c>
      <c r="J19" s="157">
        <f t="shared" si="7"/>
        <v>0.15873015873015872</v>
      </c>
      <c r="K19" s="155">
        <v>4</v>
      </c>
      <c r="L19" s="77">
        <v>5</v>
      </c>
      <c r="M19" s="156">
        <f t="shared" si="2"/>
        <v>1</v>
      </c>
      <c r="N19" s="157">
        <f t="shared" si="3"/>
        <v>0.25</v>
      </c>
      <c r="O19" s="155">
        <v>170</v>
      </c>
      <c r="P19" s="77">
        <v>177</v>
      </c>
      <c r="Q19" s="156">
        <f t="shared" si="4"/>
        <v>7</v>
      </c>
      <c r="R19" s="157">
        <f t="shared" si="8"/>
        <v>4.1176470588235294E-2</v>
      </c>
      <c r="S19" s="155">
        <v>103</v>
      </c>
      <c r="T19" s="77">
        <v>124</v>
      </c>
      <c r="U19" s="156">
        <f t="shared" si="5"/>
        <v>21</v>
      </c>
      <c r="V19" s="157">
        <f t="shared" si="9"/>
        <v>0.20388349514563106</v>
      </c>
      <c r="W19" s="155">
        <f t="shared" si="10"/>
        <v>531</v>
      </c>
      <c r="X19" s="155">
        <f t="shared" si="11"/>
        <v>594</v>
      </c>
      <c r="Y19" s="177">
        <f t="shared" si="12"/>
        <v>63</v>
      </c>
      <c r="Z19" s="178">
        <f t="shared" si="13"/>
        <v>0.11864406779661017</v>
      </c>
      <c r="AA19" s="10"/>
    </row>
    <row r="20" spans="1:27" s="11" customFormat="1" ht="15.75" thickBot="1">
      <c r="A20" s="110"/>
      <c r="B20" s="176" t="s">
        <v>19</v>
      </c>
      <c r="C20" s="148">
        <f>SUM(C9:C19)</f>
        <v>1851</v>
      </c>
      <c r="D20" s="148">
        <f>SUM(D9:D19)</f>
        <v>2169</v>
      </c>
      <c r="E20" s="148">
        <f t="shared" ref="E20" si="14">D20-C20</f>
        <v>318</v>
      </c>
      <c r="F20" s="149">
        <f t="shared" ref="F20" si="15">E20/C20</f>
        <v>0.17179902755267423</v>
      </c>
      <c r="G20" s="148">
        <f>SUM(G9:G19)</f>
        <v>649</v>
      </c>
      <c r="H20" s="148">
        <f>SUM(H9:H19)</f>
        <v>748</v>
      </c>
      <c r="I20" s="148">
        <f t="shared" si="1"/>
        <v>99</v>
      </c>
      <c r="J20" s="149">
        <f t="shared" si="7"/>
        <v>0.15254237288135594</v>
      </c>
      <c r="K20" s="148">
        <f>SUM(K9:K19)</f>
        <v>92</v>
      </c>
      <c r="L20" s="148">
        <f>SUM(L9:L19)</f>
        <v>123</v>
      </c>
      <c r="M20" s="148">
        <f t="shared" ref="M20" si="16">L20-K20</f>
        <v>31</v>
      </c>
      <c r="N20" s="149">
        <f t="shared" ref="N20" si="17">M20/K20</f>
        <v>0.33695652173913043</v>
      </c>
      <c r="O20" s="148">
        <f>SUM(O9:O19)</f>
        <v>1340</v>
      </c>
      <c r="P20" s="148">
        <f>SUM(P9:P19)</f>
        <v>1550</v>
      </c>
      <c r="Q20" s="148">
        <f t="shared" si="4"/>
        <v>210</v>
      </c>
      <c r="R20" s="149">
        <f t="shared" si="8"/>
        <v>0.15671641791044777</v>
      </c>
      <c r="S20" s="148">
        <f>SUM(S9:S19)</f>
        <v>508</v>
      </c>
      <c r="T20" s="148">
        <f>SUM(T9:T19)</f>
        <v>597</v>
      </c>
      <c r="U20" s="148">
        <f t="shared" si="5"/>
        <v>89</v>
      </c>
      <c r="V20" s="149">
        <f t="shared" si="9"/>
        <v>0.17519685039370078</v>
      </c>
      <c r="W20" s="148">
        <f>SUM(W9:W19)</f>
        <v>4440</v>
      </c>
      <c r="X20" s="148">
        <f>SUM(X9:X19)</f>
        <v>5187</v>
      </c>
      <c r="Y20" s="148">
        <f t="shared" si="12"/>
        <v>747</v>
      </c>
      <c r="Z20" s="150">
        <f t="shared" si="13"/>
        <v>0.16824324324324325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G24" sqref="G24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7.28515625" style="3" customWidth="1"/>
    <col min="8" max="8" width="7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140625" style="3" customWidth="1"/>
    <col min="14" max="14" width="4.5703125" style="3" bestFit="1" customWidth="1"/>
    <col min="15" max="15" width="7.1406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6.57031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13" t="s">
        <v>75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1"/>
      <c r="Y4" s="211"/>
      <c r="Z4" s="211"/>
      <c r="AA4" s="212"/>
    </row>
    <row r="5" spans="1:27" s="10" customFormat="1" ht="15" customHeight="1">
      <c r="A5" s="59"/>
      <c r="B5" s="55" t="s">
        <v>0</v>
      </c>
      <c r="C5" s="56" t="s">
        <v>46</v>
      </c>
      <c r="D5" s="203" t="s">
        <v>15</v>
      </c>
      <c r="E5" s="203"/>
      <c r="F5" s="203"/>
      <c r="G5" s="203"/>
      <c r="H5" s="203" t="s">
        <v>50</v>
      </c>
      <c r="I5" s="203"/>
      <c r="J5" s="203" t="s">
        <v>16</v>
      </c>
      <c r="K5" s="203"/>
      <c r="L5" s="203" t="s">
        <v>16</v>
      </c>
      <c r="M5" s="203"/>
      <c r="N5" s="203" t="s">
        <v>16</v>
      </c>
      <c r="O5" s="203"/>
      <c r="P5" s="203" t="s">
        <v>17</v>
      </c>
      <c r="Q5" s="203"/>
      <c r="R5" s="203"/>
      <c r="S5" s="203"/>
      <c r="T5" s="203" t="s">
        <v>18</v>
      </c>
      <c r="U5" s="203"/>
      <c r="V5" s="203"/>
      <c r="W5" s="203"/>
      <c r="X5" s="203" t="s">
        <v>14</v>
      </c>
      <c r="Y5" s="203"/>
      <c r="Z5" s="203"/>
      <c r="AA5" s="204"/>
    </row>
    <row r="6" spans="1:27" s="10" customFormat="1">
      <c r="A6" s="59"/>
      <c r="B6" s="55" t="s">
        <v>1</v>
      </c>
      <c r="C6" s="56" t="s">
        <v>47</v>
      </c>
      <c r="D6" s="55" t="s">
        <v>139</v>
      </c>
      <c r="E6" s="55" t="s">
        <v>145</v>
      </c>
      <c r="F6" s="203" t="s">
        <v>22</v>
      </c>
      <c r="G6" s="203"/>
      <c r="H6" s="55" t="s">
        <v>139</v>
      </c>
      <c r="I6" s="55" t="s">
        <v>145</v>
      </c>
      <c r="J6" s="203" t="s">
        <v>22</v>
      </c>
      <c r="K6" s="203"/>
      <c r="L6" s="55" t="s">
        <v>139</v>
      </c>
      <c r="M6" s="55" t="s">
        <v>145</v>
      </c>
      <c r="N6" s="203" t="s">
        <v>22</v>
      </c>
      <c r="O6" s="203"/>
      <c r="P6" s="55" t="s">
        <v>139</v>
      </c>
      <c r="Q6" s="55" t="s">
        <v>145</v>
      </c>
      <c r="R6" s="203" t="s">
        <v>22</v>
      </c>
      <c r="S6" s="203"/>
      <c r="T6" s="55" t="s">
        <v>139</v>
      </c>
      <c r="U6" s="55" t="s">
        <v>145</v>
      </c>
      <c r="V6" s="203" t="s">
        <v>22</v>
      </c>
      <c r="W6" s="203"/>
      <c r="X6" s="55" t="s">
        <v>139</v>
      </c>
      <c r="Y6" s="55" t="s">
        <v>145</v>
      </c>
      <c r="Z6" s="203" t="s">
        <v>22</v>
      </c>
      <c r="AA6" s="204"/>
    </row>
    <row r="7" spans="1:27" s="10" customFormat="1" ht="28.5" customHeight="1">
      <c r="A7" s="60" t="s">
        <v>2</v>
      </c>
      <c r="B7" s="102" t="s">
        <v>24</v>
      </c>
      <c r="C7" s="103">
        <f>Y7/Y20</f>
        <v>8.4827453248505873E-3</v>
      </c>
      <c r="D7" s="77">
        <v>14</v>
      </c>
      <c r="E7" s="77">
        <v>17</v>
      </c>
      <c r="F7" s="117">
        <f t="shared" ref="F7:F20" si="0">E7-D7</f>
        <v>3</v>
      </c>
      <c r="G7" s="118">
        <f t="shared" ref="G7:G20" si="1">F7/D7</f>
        <v>0.21428571428571427</v>
      </c>
      <c r="H7" s="77">
        <v>6</v>
      </c>
      <c r="I7" s="77">
        <v>7</v>
      </c>
      <c r="J7" s="119">
        <f>I7-H7</f>
        <v>1</v>
      </c>
      <c r="K7" s="118">
        <f>J7/H7</f>
        <v>0.16666666666666666</v>
      </c>
      <c r="L7" s="77"/>
      <c r="M7" s="77"/>
      <c r="N7" s="119"/>
      <c r="O7" s="118"/>
      <c r="P7" s="77">
        <v>12</v>
      </c>
      <c r="Q7" s="77">
        <v>13</v>
      </c>
      <c r="R7" s="119">
        <f>Q7-P7</f>
        <v>1</v>
      </c>
      <c r="S7" s="118">
        <f>R7/P7</f>
        <v>8.3333333333333329E-2</v>
      </c>
      <c r="T7" s="77">
        <v>7</v>
      </c>
      <c r="U7" s="77">
        <v>7</v>
      </c>
      <c r="V7" s="119">
        <f>U7-T7</f>
        <v>0</v>
      </c>
      <c r="W7" s="118">
        <f>V7/T7</f>
        <v>0</v>
      </c>
      <c r="X7" s="119">
        <f>D7+H7+L7+P7+T7</f>
        <v>39</v>
      </c>
      <c r="Y7" s="119">
        <f>E7+I7+M7+Q7+U7</f>
        <v>44</v>
      </c>
      <c r="Z7" s="119">
        <f>Y7-X7</f>
        <v>5</v>
      </c>
      <c r="AA7" s="120">
        <f>Z7/X7</f>
        <v>0.12820512820512819</v>
      </c>
    </row>
    <row r="8" spans="1:27" s="10" customFormat="1" ht="13.5" customHeight="1">
      <c r="A8" s="60" t="s">
        <v>29</v>
      </c>
      <c r="B8" s="102" t="s">
        <v>25</v>
      </c>
      <c r="C8" s="103">
        <f>Y8/Y20</f>
        <v>1.542317331791016E-3</v>
      </c>
      <c r="D8" s="77">
        <v>2</v>
      </c>
      <c r="E8" s="77">
        <v>2</v>
      </c>
      <c r="F8" s="117">
        <f t="shared" si="0"/>
        <v>0</v>
      </c>
      <c r="G8" s="118">
        <f t="shared" si="1"/>
        <v>0</v>
      </c>
      <c r="H8" s="77"/>
      <c r="I8" s="77">
        <v>2</v>
      </c>
      <c r="J8" s="119"/>
      <c r="K8" s="118"/>
      <c r="L8" s="77"/>
      <c r="M8" s="77"/>
      <c r="N8" s="119"/>
      <c r="O8" s="118"/>
      <c r="P8" s="77">
        <v>2</v>
      </c>
      <c r="Q8" s="77">
        <v>2</v>
      </c>
      <c r="R8" s="119">
        <f t="shared" ref="R8:R19" si="2">Q8-P8</f>
        <v>0</v>
      </c>
      <c r="S8" s="118">
        <f t="shared" ref="S8:S19" si="3">R8/P8</f>
        <v>0</v>
      </c>
      <c r="T8" s="77">
        <v>3</v>
      </c>
      <c r="U8" s="77">
        <v>2</v>
      </c>
      <c r="V8" s="119">
        <f t="shared" ref="V8:V19" si="4">U8-T8</f>
        <v>-1</v>
      </c>
      <c r="W8" s="118">
        <f t="shared" ref="W8:W19" si="5">V8/T8</f>
        <v>-0.33333333333333331</v>
      </c>
      <c r="X8" s="119">
        <f t="shared" ref="X8:Y20" si="6">D8+H8+L8+P8+T8</f>
        <v>7</v>
      </c>
      <c r="Y8" s="119">
        <f t="shared" si="6"/>
        <v>8</v>
      </c>
      <c r="Z8" s="119">
        <f t="shared" ref="Z8:Z19" si="7">Y8-X8</f>
        <v>1</v>
      </c>
      <c r="AA8" s="120">
        <f t="shared" ref="AA8:AA19" si="8">Z8/X8</f>
        <v>0.14285714285714285</v>
      </c>
    </row>
    <row r="9" spans="1:27" s="10" customFormat="1" ht="15">
      <c r="A9" s="60" t="s">
        <v>3</v>
      </c>
      <c r="B9" s="102" t="s">
        <v>4</v>
      </c>
      <c r="C9" s="103">
        <f>Y9/Y20</f>
        <v>8.5405822247927504E-2</v>
      </c>
      <c r="D9" s="77">
        <v>189</v>
      </c>
      <c r="E9" s="77">
        <v>220</v>
      </c>
      <c r="F9" s="117">
        <f t="shared" si="0"/>
        <v>31</v>
      </c>
      <c r="G9" s="118">
        <f t="shared" si="1"/>
        <v>0.16402116402116401</v>
      </c>
      <c r="H9" s="77">
        <v>51</v>
      </c>
      <c r="I9" s="77">
        <v>61</v>
      </c>
      <c r="J9" s="119">
        <f t="shared" ref="J9:J19" si="9">I9-H9</f>
        <v>10</v>
      </c>
      <c r="K9" s="118">
        <f t="shared" ref="K9:K19" si="10">J9/H9</f>
        <v>0.19607843137254902</v>
      </c>
      <c r="L9" s="77">
        <v>4</v>
      </c>
      <c r="M9" s="77">
        <v>5</v>
      </c>
      <c r="N9" s="119">
        <f t="shared" ref="N9:N20" si="11">M9-L9</f>
        <v>1</v>
      </c>
      <c r="O9" s="118">
        <f t="shared" ref="O9:O19" si="12">N9/L9</f>
        <v>0.25</v>
      </c>
      <c r="P9" s="77">
        <v>119</v>
      </c>
      <c r="Q9" s="77">
        <v>134</v>
      </c>
      <c r="R9" s="119">
        <f t="shared" si="2"/>
        <v>15</v>
      </c>
      <c r="S9" s="118">
        <f t="shared" si="3"/>
        <v>0.12605042016806722</v>
      </c>
      <c r="T9" s="77">
        <v>22</v>
      </c>
      <c r="U9" s="77">
        <v>23</v>
      </c>
      <c r="V9" s="119">
        <f t="shared" si="4"/>
        <v>1</v>
      </c>
      <c r="W9" s="118">
        <f t="shared" si="5"/>
        <v>4.5454545454545456E-2</v>
      </c>
      <c r="X9" s="119">
        <f t="shared" si="6"/>
        <v>385</v>
      </c>
      <c r="Y9" s="119">
        <f t="shared" si="6"/>
        <v>443</v>
      </c>
      <c r="Z9" s="119">
        <f t="shared" si="7"/>
        <v>58</v>
      </c>
      <c r="AA9" s="120">
        <f t="shared" si="8"/>
        <v>0.15064935064935064</v>
      </c>
    </row>
    <row r="10" spans="1:27" s="10" customFormat="1" ht="51" customHeight="1">
      <c r="A10" s="60" t="s">
        <v>68</v>
      </c>
      <c r="B10" s="102" t="s">
        <v>69</v>
      </c>
      <c r="C10" s="103">
        <f>Y10/Y20</f>
        <v>7.7115866589550798E-4</v>
      </c>
      <c r="D10" s="77">
        <v>4</v>
      </c>
      <c r="E10" s="77">
        <v>4</v>
      </c>
      <c r="F10" s="117">
        <f t="shared" si="0"/>
        <v>0</v>
      </c>
      <c r="G10" s="118">
        <f t="shared" si="1"/>
        <v>0</v>
      </c>
      <c r="H10" s="77"/>
      <c r="I10" s="77"/>
      <c r="J10" s="119"/>
      <c r="K10" s="118"/>
      <c r="L10" s="77"/>
      <c r="M10" s="77"/>
      <c r="N10" s="119"/>
      <c r="O10" s="118"/>
      <c r="P10" s="77"/>
      <c r="Q10" s="77"/>
      <c r="R10" s="119"/>
      <c r="S10" s="118"/>
      <c r="T10" s="77"/>
      <c r="U10" s="77"/>
      <c r="V10" s="119"/>
      <c r="W10" s="118"/>
      <c r="X10" s="119">
        <f t="shared" si="6"/>
        <v>4</v>
      </c>
      <c r="Y10" s="119">
        <f t="shared" si="6"/>
        <v>4</v>
      </c>
      <c r="Z10" s="119">
        <f t="shared" si="7"/>
        <v>0</v>
      </c>
      <c r="AA10" s="120">
        <f t="shared" si="8"/>
        <v>0</v>
      </c>
    </row>
    <row r="11" spans="1:27" s="10" customFormat="1" ht="78.599999999999994" customHeight="1">
      <c r="A11" s="60" t="s">
        <v>5</v>
      </c>
      <c r="B11" s="102" t="s">
        <v>31</v>
      </c>
      <c r="C11" s="103">
        <f>Y11/Y20</f>
        <v>3.470213996529786E-3</v>
      </c>
      <c r="D11" s="77">
        <v>6</v>
      </c>
      <c r="E11" s="77">
        <v>10</v>
      </c>
      <c r="F11" s="117">
        <f t="shared" si="0"/>
        <v>4</v>
      </c>
      <c r="G11" s="118">
        <f t="shared" si="1"/>
        <v>0.66666666666666663</v>
      </c>
      <c r="H11" s="77">
        <v>3</v>
      </c>
      <c r="I11" s="77">
        <v>5</v>
      </c>
      <c r="J11" s="119">
        <f t="shared" si="9"/>
        <v>2</v>
      </c>
      <c r="K11" s="118">
        <f t="shared" si="10"/>
        <v>0.66666666666666663</v>
      </c>
      <c r="L11" s="77">
        <v>1</v>
      </c>
      <c r="M11" s="77">
        <v>1</v>
      </c>
      <c r="N11" s="119">
        <f t="shared" si="11"/>
        <v>0</v>
      </c>
      <c r="O11" s="118">
        <f t="shared" si="12"/>
        <v>0</v>
      </c>
      <c r="P11" s="77">
        <v>3</v>
      </c>
      <c r="Q11" s="77">
        <v>2</v>
      </c>
      <c r="R11" s="119">
        <f t="shared" si="2"/>
        <v>-1</v>
      </c>
      <c r="S11" s="118">
        <f t="shared" si="3"/>
        <v>-0.33333333333333331</v>
      </c>
      <c r="T11" s="77"/>
      <c r="U11" s="77"/>
      <c r="V11" s="119"/>
      <c r="W11" s="118"/>
      <c r="X11" s="119">
        <f t="shared" si="6"/>
        <v>13</v>
      </c>
      <c r="Y11" s="119">
        <f t="shared" si="6"/>
        <v>18</v>
      </c>
      <c r="Z11" s="119">
        <f t="shared" si="7"/>
        <v>5</v>
      </c>
      <c r="AA11" s="120">
        <f t="shared" si="8"/>
        <v>0.38461538461538464</v>
      </c>
    </row>
    <row r="12" spans="1:27" s="10" customFormat="1" ht="15">
      <c r="A12" s="60" t="s">
        <v>6</v>
      </c>
      <c r="B12" s="102" t="s">
        <v>7</v>
      </c>
      <c r="C12" s="103">
        <f>Y12/Y20</f>
        <v>7.7115866589550802E-2</v>
      </c>
      <c r="D12" s="77">
        <v>135</v>
      </c>
      <c r="E12" s="77">
        <v>151</v>
      </c>
      <c r="F12" s="117">
        <f t="shared" si="0"/>
        <v>16</v>
      </c>
      <c r="G12" s="118">
        <f t="shared" si="1"/>
        <v>0.11851851851851852</v>
      </c>
      <c r="H12" s="77">
        <v>34</v>
      </c>
      <c r="I12" s="77">
        <v>38</v>
      </c>
      <c r="J12" s="119">
        <f t="shared" si="9"/>
        <v>4</v>
      </c>
      <c r="K12" s="118">
        <f t="shared" si="10"/>
        <v>0.11764705882352941</v>
      </c>
      <c r="L12" s="77">
        <v>7</v>
      </c>
      <c r="M12" s="77">
        <v>10</v>
      </c>
      <c r="N12" s="119">
        <f t="shared" si="11"/>
        <v>3</v>
      </c>
      <c r="O12" s="118">
        <f t="shared" si="12"/>
        <v>0.42857142857142855</v>
      </c>
      <c r="P12" s="77">
        <v>123</v>
      </c>
      <c r="Q12" s="77">
        <v>135</v>
      </c>
      <c r="R12" s="119">
        <f t="shared" si="2"/>
        <v>12</v>
      </c>
      <c r="S12" s="118">
        <f t="shared" si="3"/>
        <v>9.7560975609756101E-2</v>
      </c>
      <c r="T12" s="77">
        <v>59</v>
      </c>
      <c r="U12" s="77">
        <v>66</v>
      </c>
      <c r="V12" s="119">
        <f t="shared" si="4"/>
        <v>7</v>
      </c>
      <c r="W12" s="118">
        <f t="shared" si="5"/>
        <v>0.11864406779661017</v>
      </c>
      <c r="X12" s="119">
        <f t="shared" si="6"/>
        <v>358</v>
      </c>
      <c r="Y12" s="119">
        <f t="shared" si="6"/>
        <v>400</v>
      </c>
      <c r="Z12" s="119">
        <f t="shared" si="7"/>
        <v>42</v>
      </c>
      <c r="AA12" s="120">
        <f t="shared" si="8"/>
        <v>0.11731843575418995</v>
      </c>
    </row>
    <row r="13" spans="1:27" s="10" customFormat="1" ht="15">
      <c r="A13" s="60" t="s">
        <v>8</v>
      </c>
      <c r="B13" s="102" t="s">
        <v>9</v>
      </c>
      <c r="C13" s="103">
        <f>Y13/Y20</f>
        <v>0.21997300944669365</v>
      </c>
      <c r="D13" s="77">
        <v>407</v>
      </c>
      <c r="E13" s="77">
        <v>488</v>
      </c>
      <c r="F13" s="117">
        <f t="shared" si="0"/>
        <v>81</v>
      </c>
      <c r="G13" s="118">
        <f t="shared" si="1"/>
        <v>0.19901719901719903</v>
      </c>
      <c r="H13" s="77">
        <v>150</v>
      </c>
      <c r="I13" s="77">
        <v>171</v>
      </c>
      <c r="J13" s="119">
        <f t="shared" si="9"/>
        <v>21</v>
      </c>
      <c r="K13" s="118">
        <f t="shared" si="10"/>
        <v>0.14000000000000001</v>
      </c>
      <c r="L13" s="77">
        <v>20</v>
      </c>
      <c r="M13" s="77">
        <v>30</v>
      </c>
      <c r="N13" s="119">
        <f t="shared" si="11"/>
        <v>10</v>
      </c>
      <c r="O13" s="118">
        <f t="shared" si="12"/>
        <v>0.5</v>
      </c>
      <c r="P13" s="77">
        <v>288</v>
      </c>
      <c r="Q13" s="77">
        <v>349</v>
      </c>
      <c r="R13" s="119">
        <f t="shared" si="2"/>
        <v>61</v>
      </c>
      <c r="S13" s="118">
        <f t="shared" si="3"/>
        <v>0.21180555555555555</v>
      </c>
      <c r="T13" s="77">
        <v>77</v>
      </c>
      <c r="U13" s="77">
        <v>103</v>
      </c>
      <c r="V13" s="119">
        <f t="shared" si="4"/>
        <v>26</v>
      </c>
      <c r="W13" s="118">
        <f t="shared" si="5"/>
        <v>0.33766233766233766</v>
      </c>
      <c r="X13" s="119">
        <f t="shared" si="6"/>
        <v>942</v>
      </c>
      <c r="Y13" s="119">
        <f t="shared" si="6"/>
        <v>1141</v>
      </c>
      <c r="Z13" s="119">
        <f t="shared" si="7"/>
        <v>199</v>
      </c>
      <c r="AA13" s="120">
        <f t="shared" si="8"/>
        <v>0.21125265392781317</v>
      </c>
    </row>
    <row r="14" spans="1:27" s="10" customFormat="1" ht="26.25">
      <c r="A14" s="60" t="s">
        <v>10</v>
      </c>
      <c r="B14" s="102" t="s">
        <v>26</v>
      </c>
      <c r="C14" s="103">
        <f>Y14/Y20</f>
        <v>3.2967032967032968E-2</v>
      </c>
      <c r="D14" s="77">
        <v>51</v>
      </c>
      <c r="E14" s="77">
        <v>58</v>
      </c>
      <c r="F14" s="117">
        <f t="shared" si="0"/>
        <v>7</v>
      </c>
      <c r="G14" s="118">
        <f t="shared" si="1"/>
        <v>0.13725490196078433</v>
      </c>
      <c r="H14" s="77">
        <v>28</v>
      </c>
      <c r="I14" s="77">
        <v>36</v>
      </c>
      <c r="J14" s="119">
        <f t="shared" si="9"/>
        <v>8</v>
      </c>
      <c r="K14" s="118">
        <f t="shared" si="10"/>
        <v>0.2857142857142857</v>
      </c>
      <c r="L14" s="77">
        <v>1</v>
      </c>
      <c r="M14" s="77">
        <v>3</v>
      </c>
      <c r="N14" s="119"/>
      <c r="O14" s="118"/>
      <c r="P14" s="77">
        <v>52</v>
      </c>
      <c r="Q14" s="77">
        <v>58</v>
      </c>
      <c r="R14" s="119">
        <f t="shared" si="2"/>
        <v>6</v>
      </c>
      <c r="S14" s="118">
        <f t="shared" si="3"/>
        <v>0.11538461538461539</v>
      </c>
      <c r="T14" s="77">
        <v>13</v>
      </c>
      <c r="U14" s="77">
        <v>16</v>
      </c>
      <c r="V14" s="119">
        <f t="shared" si="4"/>
        <v>3</v>
      </c>
      <c r="W14" s="118">
        <f t="shared" si="5"/>
        <v>0.23076923076923078</v>
      </c>
      <c r="X14" s="119">
        <f t="shared" si="6"/>
        <v>145</v>
      </c>
      <c r="Y14" s="119">
        <f t="shared" si="6"/>
        <v>171</v>
      </c>
      <c r="Z14" s="119">
        <f t="shared" si="7"/>
        <v>26</v>
      </c>
      <c r="AA14" s="120">
        <f t="shared" si="8"/>
        <v>0.1793103448275862</v>
      </c>
    </row>
    <row r="15" spans="1:27" s="10" customFormat="1" ht="36.75" customHeight="1">
      <c r="A15" s="60" t="s">
        <v>30</v>
      </c>
      <c r="B15" s="102" t="s">
        <v>27</v>
      </c>
      <c r="C15" s="103">
        <f>Y15/Y20</f>
        <v>9.9479467900520535E-2</v>
      </c>
      <c r="D15" s="77">
        <v>101</v>
      </c>
      <c r="E15" s="77">
        <v>130</v>
      </c>
      <c r="F15" s="117">
        <f t="shared" si="0"/>
        <v>29</v>
      </c>
      <c r="G15" s="118">
        <f t="shared" si="1"/>
        <v>0.28712871287128711</v>
      </c>
      <c r="H15" s="77">
        <v>73</v>
      </c>
      <c r="I15" s="77">
        <v>88</v>
      </c>
      <c r="J15" s="119">
        <f t="shared" si="9"/>
        <v>15</v>
      </c>
      <c r="K15" s="118">
        <f t="shared" si="10"/>
        <v>0.20547945205479451</v>
      </c>
      <c r="L15" s="77">
        <v>21</v>
      </c>
      <c r="M15" s="77">
        <v>29</v>
      </c>
      <c r="N15" s="119">
        <f t="shared" si="11"/>
        <v>8</v>
      </c>
      <c r="O15" s="118">
        <f t="shared" si="12"/>
        <v>0.38095238095238093</v>
      </c>
      <c r="P15" s="77">
        <v>145</v>
      </c>
      <c r="Q15" s="77">
        <v>169</v>
      </c>
      <c r="R15" s="119">
        <f t="shared" si="2"/>
        <v>24</v>
      </c>
      <c r="S15" s="118">
        <f t="shared" si="3"/>
        <v>0.16551724137931034</v>
      </c>
      <c r="T15" s="77">
        <v>81</v>
      </c>
      <c r="U15" s="77">
        <v>100</v>
      </c>
      <c r="V15" s="119">
        <f t="shared" si="4"/>
        <v>19</v>
      </c>
      <c r="W15" s="118">
        <f t="shared" si="5"/>
        <v>0.23456790123456789</v>
      </c>
      <c r="X15" s="119">
        <f t="shared" si="6"/>
        <v>421</v>
      </c>
      <c r="Y15" s="119">
        <f t="shared" si="6"/>
        <v>516</v>
      </c>
      <c r="Z15" s="119">
        <f t="shared" si="7"/>
        <v>95</v>
      </c>
      <c r="AA15" s="120">
        <f t="shared" si="8"/>
        <v>0.22565320665083136</v>
      </c>
    </row>
    <row r="16" spans="1:27" s="10" customFormat="1" ht="27" customHeight="1">
      <c r="A16" s="60" t="s">
        <v>36</v>
      </c>
      <c r="B16" s="102" t="s">
        <v>37</v>
      </c>
      <c r="C16" s="103">
        <f>Y16/Y20</f>
        <v>2.0242914979757085E-2</v>
      </c>
      <c r="D16" s="77">
        <v>63</v>
      </c>
      <c r="E16" s="77">
        <v>68</v>
      </c>
      <c r="F16" s="117">
        <f t="shared" si="0"/>
        <v>5</v>
      </c>
      <c r="G16" s="118">
        <f t="shared" si="1"/>
        <v>7.9365079365079361E-2</v>
      </c>
      <c r="H16" s="77">
        <v>9</v>
      </c>
      <c r="I16" s="77">
        <v>9</v>
      </c>
      <c r="J16" s="119">
        <f t="shared" si="9"/>
        <v>0</v>
      </c>
      <c r="K16" s="118">
        <f t="shared" si="10"/>
        <v>0</v>
      </c>
      <c r="L16" s="77">
        <v>2</v>
      </c>
      <c r="M16" s="77">
        <v>2</v>
      </c>
      <c r="N16" s="119">
        <f t="shared" si="11"/>
        <v>0</v>
      </c>
      <c r="O16" s="118">
        <f t="shared" si="12"/>
        <v>0</v>
      </c>
      <c r="P16" s="77">
        <v>18</v>
      </c>
      <c r="Q16" s="77">
        <v>23</v>
      </c>
      <c r="R16" s="119">
        <f t="shared" si="2"/>
        <v>5</v>
      </c>
      <c r="S16" s="118">
        <f t="shared" si="3"/>
        <v>0.27777777777777779</v>
      </c>
      <c r="T16" s="77">
        <v>2</v>
      </c>
      <c r="U16" s="77">
        <v>3</v>
      </c>
      <c r="V16" s="119">
        <f t="shared" si="4"/>
        <v>1</v>
      </c>
      <c r="W16" s="118">
        <f t="shared" si="5"/>
        <v>0.5</v>
      </c>
      <c r="X16" s="119">
        <f t="shared" si="6"/>
        <v>94</v>
      </c>
      <c r="Y16" s="119">
        <f t="shared" si="6"/>
        <v>105</v>
      </c>
      <c r="Z16" s="119">
        <f t="shared" si="7"/>
        <v>11</v>
      </c>
      <c r="AA16" s="120">
        <f t="shared" si="8"/>
        <v>0.11702127659574468</v>
      </c>
    </row>
    <row r="17" spans="1:27" s="10" customFormat="1" ht="39">
      <c r="A17" s="60" t="s">
        <v>11</v>
      </c>
      <c r="B17" s="102" t="s">
        <v>32</v>
      </c>
      <c r="C17" s="103">
        <f>Y17/Y20</f>
        <v>7.2681704260651625E-2</v>
      </c>
      <c r="D17" s="77">
        <v>138</v>
      </c>
      <c r="E17" s="77">
        <v>163</v>
      </c>
      <c r="F17" s="117">
        <f t="shared" si="0"/>
        <v>25</v>
      </c>
      <c r="G17" s="118">
        <f t="shared" si="1"/>
        <v>0.18115942028985507</v>
      </c>
      <c r="H17" s="77">
        <v>45</v>
      </c>
      <c r="I17" s="77">
        <v>53</v>
      </c>
      <c r="J17" s="119">
        <f t="shared" si="9"/>
        <v>8</v>
      </c>
      <c r="K17" s="118">
        <f t="shared" si="10"/>
        <v>0.17777777777777778</v>
      </c>
      <c r="L17" s="77">
        <v>5</v>
      </c>
      <c r="M17" s="77">
        <v>5</v>
      </c>
      <c r="N17" s="119">
        <f t="shared" si="11"/>
        <v>0</v>
      </c>
      <c r="O17" s="118">
        <f t="shared" si="12"/>
        <v>0</v>
      </c>
      <c r="P17" s="77">
        <v>98</v>
      </c>
      <c r="Q17" s="77">
        <v>114</v>
      </c>
      <c r="R17" s="119">
        <f t="shared" si="2"/>
        <v>16</v>
      </c>
      <c r="S17" s="118">
        <f t="shared" si="3"/>
        <v>0.16326530612244897</v>
      </c>
      <c r="T17" s="77">
        <v>42</v>
      </c>
      <c r="U17" s="77">
        <v>42</v>
      </c>
      <c r="V17" s="119">
        <f t="shared" si="4"/>
        <v>0</v>
      </c>
      <c r="W17" s="118">
        <f t="shared" si="5"/>
        <v>0</v>
      </c>
      <c r="X17" s="119">
        <f t="shared" si="6"/>
        <v>328</v>
      </c>
      <c r="Y17" s="119">
        <f t="shared" si="6"/>
        <v>377</v>
      </c>
      <c r="Z17" s="119">
        <f t="shared" si="7"/>
        <v>49</v>
      </c>
      <c r="AA17" s="120">
        <f t="shared" si="8"/>
        <v>0.14939024390243902</v>
      </c>
    </row>
    <row r="18" spans="1:27" s="10" customFormat="1" ht="15">
      <c r="A18" s="61"/>
      <c r="B18" s="104" t="s">
        <v>28</v>
      </c>
      <c r="C18" s="103">
        <f>Y18/Y20</f>
        <v>0.26335068440331599</v>
      </c>
      <c r="D18" s="77">
        <v>550</v>
      </c>
      <c r="E18" s="77">
        <v>643</v>
      </c>
      <c r="F18" s="117">
        <f t="shared" si="0"/>
        <v>93</v>
      </c>
      <c r="G18" s="118">
        <f t="shared" si="1"/>
        <v>0.1690909090909091</v>
      </c>
      <c r="H18" s="77">
        <v>187</v>
      </c>
      <c r="I18" s="77">
        <v>205</v>
      </c>
      <c r="J18" s="119">
        <f t="shared" si="9"/>
        <v>18</v>
      </c>
      <c r="K18" s="118">
        <f t="shared" si="10"/>
        <v>9.6256684491978606E-2</v>
      </c>
      <c r="L18" s="77">
        <v>27</v>
      </c>
      <c r="M18" s="77">
        <v>33</v>
      </c>
      <c r="N18" s="119">
        <f t="shared" si="11"/>
        <v>6</v>
      </c>
      <c r="O18" s="118">
        <f t="shared" si="12"/>
        <v>0.22222222222222221</v>
      </c>
      <c r="P18" s="77">
        <v>310</v>
      </c>
      <c r="Q18" s="77">
        <v>374</v>
      </c>
      <c r="R18" s="119">
        <f t="shared" si="2"/>
        <v>64</v>
      </c>
      <c r="S18" s="118">
        <f t="shared" si="3"/>
        <v>0.20645161290322581</v>
      </c>
      <c r="T18" s="77">
        <v>99</v>
      </c>
      <c r="U18" s="77">
        <v>111</v>
      </c>
      <c r="V18" s="119">
        <f t="shared" si="4"/>
        <v>12</v>
      </c>
      <c r="W18" s="118">
        <f t="shared" si="5"/>
        <v>0.12121212121212122</v>
      </c>
      <c r="X18" s="119">
        <f t="shared" si="6"/>
        <v>1173</v>
      </c>
      <c r="Y18" s="119">
        <f t="shared" si="6"/>
        <v>1366</v>
      </c>
      <c r="Z18" s="119">
        <f t="shared" si="7"/>
        <v>193</v>
      </c>
      <c r="AA18" s="120">
        <f t="shared" si="8"/>
        <v>0.16453537936913895</v>
      </c>
    </row>
    <row r="19" spans="1:27" s="10" customFormat="1" ht="15">
      <c r="A19" s="60" t="s">
        <v>12</v>
      </c>
      <c r="B19" s="105" t="s">
        <v>13</v>
      </c>
      <c r="C19" s="131">
        <f>Y19/Y20</f>
        <v>0.11451706188548294</v>
      </c>
      <c r="D19" s="77">
        <v>191</v>
      </c>
      <c r="E19" s="228">
        <v>215</v>
      </c>
      <c r="F19" s="117">
        <f t="shared" si="0"/>
        <v>24</v>
      </c>
      <c r="G19" s="118">
        <f t="shared" si="1"/>
        <v>0.1256544502617801</v>
      </c>
      <c r="H19" s="77">
        <v>63</v>
      </c>
      <c r="I19" s="228">
        <v>73</v>
      </c>
      <c r="J19" s="119">
        <f t="shared" si="9"/>
        <v>10</v>
      </c>
      <c r="K19" s="118">
        <f t="shared" si="10"/>
        <v>0.15873015873015872</v>
      </c>
      <c r="L19" s="77">
        <v>4</v>
      </c>
      <c r="M19" s="228">
        <v>5</v>
      </c>
      <c r="N19" s="119">
        <f t="shared" si="11"/>
        <v>1</v>
      </c>
      <c r="O19" s="118">
        <f t="shared" si="12"/>
        <v>0.25</v>
      </c>
      <c r="P19" s="77">
        <v>170</v>
      </c>
      <c r="Q19" s="228">
        <v>177</v>
      </c>
      <c r="R19" s="119">
        <f t="shared" si="2"/>
        <v>7</v>
      </c>
      <c r="S19" s="118">
        <f t="shared" si="3"/>
        <v>4.1176470588235294E-2</v>
      </c>
      <c r="T19" s="77">
        <v>103</v>
      </c>
      <c r="U19" s="228">
        <v>124</v>
      </c>
      <c r="V19" s="119">
        <f t="shared" si="4"/>
        <v>21</v>
      </c>
      <c r="W19" s="118">
        <f t="shared" si="5"/>
        <v>0.20388349514563106</v>
      </c>
      <c r="X19" s="119">
        <f t="shared" si="6"/>
        <v>531</v>
      </c>
      <c r="Y19" s="119">
        <f t="shared" si="6"/>
        <v>594</v>
      </c>
      <c r="Z19" s="119">
        <f t="shared" si="7"/>
        <v>63</v>
      </c>
      <c r="AA19" s="120">
        <f t="shared" si="8"/>
        <v>0.11864406779661017</v>
      </c>
    </row>
    <row r="20" spans="1:27" s="10" customFormat="1" ht="13.5" thickBot="1">
      <c r="A20" s="62"/>
      <c r="B20" s="63" t="s">
        <v>14</v>
      </c>
      <c r="C20" s="64">
        <f>Y20/Y20</f>
        <v>1</v>
      </c>
      <c r="D20" s="111">
        <f>SUM(D7:D19)</f>
        <v>1851</v>
      </c>
      <c r="E20" s="111">
        <f>SUM(E7:E19)</f>
        <v>2169</v>
      </c>
      <c r="F20" s="112">
        <f t="shared" si="0"/>
        <v>318</v>
      </c>
      <c r="G20" s="113">
        <f t="shared" si="1"/>
        <v>0.17179902755267423</v>
      </c>
      <c r="H20" s="111">
        <f>SUM(H7:H19)</f>
        <v>649</v>
      </c>
      <c r="I20" s="111">
        <f>SUM(I7:I19)</f>
        <v>748</v>
      </c>
      <c r="J20" s="112">
        <f>I20-H20</f>
        <v>99</v>
      </c>
      <c r="K20" s="114">
        <f>J20/H20</f>
        <v>0.15254237288135594</v>
      </c>
      <c r="L20" s="111">
        <f>SUM(L7:L19)</f>
        <v>92</v>
      </c>
      <c r="M20" s="111">
        <f>SUM(M7:M19)</f>
        <v>123</v>
      </c>
      <c r="N20" s="112">
        <f t="shared" si="11"/>
        <v>31</v>
      </c>
      <c r="O20" s="114">
        <f>N20/L20</f>
        <v>0.33695652173913043</v>
      </c>
      <c r="P20" s="111">
        <f>SUM(P7:P19)</f>
        <v>1340</v>
      </c>
      <c r="Q20" s="111">
        <f>SUM(Q7:Q19)</f>
        <v>1550</v>
      </c>
      <c r="R20" s="112">
        <f>Q20-P20</f>
        <v>210</v>
      </c>
      <c r="S20" s="114">
        <f>R20/P20</f>
        <v>0.15671641791044777</v>
      </c>
      <c r="T20" s="111">
        <f>SUM(T7:T19)</f>
        <v>508</v>
      </c>
      <c r="U20" s="111">
        <f>SUM(U7:U19)</f>
        <v>597</v>
      </c>
      <c r="V20" s="112">
        <f>U20-T20</f>
        <v>89</v>
      </c>
      <c r="W20" s="114">
        <f>V20/T20</f>
        <v>0.17519685039370078</v>
      </c>
      <c r="X20" s="115">
        <f>D20+H20+L20+P20+T20</f>
        <v>4440</v>
      </c>
      <c r="Y20" s="115">
        <f t="shared" si="6"/>
        <v>5187</v>
      </c>
      <c r="Z20" s="115">
        <f>Y20-X20</f>
        <v>747</v>
      </c>
      <c r="AA20" s="116">
        <f>Z20/X20</f>
        <v>0.16824324324324325</v>
      </c>
    </row>
    <row r="21" spans="1:27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7"/>
  <sheetViews>
    <sheetView workbookViewId="0">
      <selection activeCell="J24" sqref="J24"/>
    </sheetView>
  </sheetViews>
  <sheetFormatPr defaultRowHeight="15"/>
  <cols>
    <col min="1" max="1" width="32.425781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34" customFormat="1" ht="12.75">
      <c r="A3" s="33" t="s">
        <v>100</v>
      </c>
      <c r="C3" s="35"/>
      <c r="D3" s="35"/>
      <c r="E3" s="35"/>
      <c r="F3" s="35"/>
      <c r="G3" s="35"/>
      <c r="H3" s="36"/>
      <c r="I3" s="35"/>
      <c r="J3" s="35"/>
      <c r="K3" s="35"/>
      <c r="N3" s="35"/>
      <c r="O3" s="35"/>
      <c r="P3" s="35"/>
      <c r="Q3" s="35"/>
      <c r="R3" s="35"/>
      <c r="S3" s="35"/>
      <c r="V3" s="37"/>
      <c r="W3" s="37"/>
      <c r="X3" s="37"/>
      <c r="Y3" s="37"/>
      <c r="Z3" s="37"/>
    </row>
    <row r="4" spans="1:29" s="34" customFormat="1" ht="12.75">
      <c r="A4" s="33" t="s">
        <v>146</v>
      </c>
      <c r="B4" s="38"/>
      <c r="C4" s="33"/>
      <c r="D4" s="33"/>
      <c r="E4" s="33"/>
      <c r="F4" s="33"/>
      <c r="G4" s="33"/>
      <c r="H4" s="39"/>
      <c r="V4" s="37"/>
      <c r="W4" s="37"/>
      <c r="X4" s="37"/>
      <c r="Y4" s="37"/>
      <c r="Z4" s="37"/>
    </row>
    <row r="5" spans="1:29" s="8" customFormat="1" ht="12.75">
      <c r="A5" s="100"/>
      <c r="B5" s="7"/>
      <c r="C5" s="27"/>
      <c r="D5" s="27"/>
      <c r="E5" s="27"/>
      <c r="F5" s="27"/>
      <c r="G5" s="27"/>
      <c r="H5" s="30"/>
      <c r="V5" s="26"/>
      <c r="W5" s="26"/>
      <c r="X5" s="26"/>
      <c r="Y5" s="26"/>
      <c r="Z5" s="26"/>
    </row>
    <row r="6" spans="1:29" s="8" customFormat="1" ht="13.5" thickBot="1">
      <c r="A6" s="7"/>
    </row>
    <row r="7" spans="1:29" s="8" customFormat="1">
      <c r="A7" s="67"/>
      <c r="B7" s="196" t="s">
        <v>65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  <c r="AC7" s="8" t="s">
        <v>43</v>
      </c>
    </row>
    <row r="8" spans="1:29" s="8" customFormat="1">
      <c r="A8" s="68" t="s">
        <v>66</v>
      </c>
      <c r="B8" s="193" t="s">
        <v>53</v>
      </c>
      <c r="C8" s="193"/>
      <c r="D8" s="193" t="s">
        <v>54</v>
      </c>
      <c r="E8" s="193"/>
      <c r="F8" s="193" t="s">
        <v>55</v>
      </c>
      <c r="G8" s="193"/>
      <c r="H8" s="193" t="s">
        <v>56</v>
      </c>
      <c r="I8" s="193"/>
      <c r="J8" s="193" t="s">
        <v>57</v>
      </c>
      <c r="K8" s="193"/>
      <c r="L8" s="193" t="s">
        <v>19</v>
      </c>
      <c r="M8" s="194"/>
      <c r="AC8" s="8" t="s">
        <v>35</v>
      </c>
    </row>
    <row r="9" spans="1:29" s="8" customFormat="1">
      <c r="A9" s="69"/>
      <c r="B9" s="66" t="s">
        <v>34</v>
      </c>
      <c r="C9" s="66" t="s">
        <v>23</v>
      </c>
      <c r="D9" s="66" t="s">
        <v>34</v>
      </c>
      <c r="E9" s="66" t="s">
        <v>23</v>
      </c>
      <c r="F9" s="66" t="s">
        <v>34</v>
      </c>
      <c r="G9" s="66" t="s">
        <v>23</v>
      </c>
      <c r="H9" s="66" t="s">
        <v>34</v>
      </c>
      <c r="I9" s="66" t="s">
        <v>23</v>
      </c>
      <c r="J9" s="66" t="s">
        <v>34</v>
      </c>
      <c r="K9" s="66" t="s">
        <v>23</v>
      </c>
      <c r="L9" s="66" t="s">
        <v>34</v>
      </c>
      <c r="M9" s="70" t="s">
        <v>23</v>
      </c>
      <c r="AC9" s="28" t="s">
        <v>38</v>
      </c>
    </row>
    <row r="10" spans="1:29" s="8" customFormat="1">
      <c r="A10" s="229" t="s">
        <v>58</v>
      </c>
      <c r="B10" s="77">
        <v>95</v>
      </c>
      <c r="C10" s="50">
        <f>B10/B17</f>
        <v>4.3798985707699398E-2</v>
      </c>
      <c r="D10" s="77">
        <v>35</v>
      </c>
      <c r="E10" s="50">
        <f>D10/D17</f>
        <v>4.6791443850267379E-2</v>
      </c>
      <c r="F10" s="77">
        <v>4</v>
      </c>
      <c r="G10" s="50">
        <f>F10/F17</f>
        <v>3.2520325203252036E-2</v>
      </c>
      <c r="H10" s="77">
        <v>84</v>
      </c>
      <c r="I10" s="50">
        <f>H10/H17</f>
        <v>5.4193548387096772E-2</v>
      </c>
      <c r="J10" s="77">
        <v>21</v>
      </c>
      <c r="K10" s="50">
        <f>J10/J17</f>
        <v>3.5175879396984924E-2</v>
      </c>
      <c r="L10" s="51">
        <f t="shared" ref="L10:L16" si="0">B10+D10+F10+H10+J10</f>
        <v>239</v>
      </c>
      <c r="M10" s="45">
        <f>L10/L17</f>
        <v>4.6076730287256604E-2</v>
      </c>
      <c r="AC10" s="8" t="s">
        <v>39</v>
      </c>
    </row>
    <row r="11" spans="1:29" s="8" customFormat="1">
      <c r="A11" s="229" t="s">
        <v>59</v>
      </c>
      <c r="B11" s="77">
        <v>17</v>
      </c>
      <c r="C11" s="50">
        <f>B11/B17</f>
        <v>7.8377132319041032E-3</v>
      </c>
      <c r="D11" s="77">
        <v>5</v>
      </c>
      <c r="E11" s="50">
        <f>D11/D17</f>
        <v>6.6844919786096255E-3</v>
      </c>
      <c r="F11" s="77">
        <v>1</v>
      </c>
      <c r="G11" s="50">
        <f>F11/F17</f>
        <v>8.130081300813009E-3</v>
      </c>
      <c r="H11" s="77">
        <v>11</v>
      </c>
      <c r="I11" s="50">
        <f>H11/H17</f>
        <v>7.0967741935483875E-3</v>
      </c>
      <c r="J11" s="77">
        <v>7</v>
      </c>
      <c r="K11" s="50">
        <f>J11/J17</f>
        <v>1.1725293132328308E-2</v>
      </c>
      <c r="L11" s="51">
        <f t="shared" si="0"/>
        <v>41</v>
      </c>
      <c r="M11" s="45">
        <f>L11/L17</f>
        <v>7.9043763254289575E-3</v>
      </c>
    </row>
    <row r="12" spans="1:29" s="8" customFormat="1">
      <c r="A12" s="229" t="s">
        <v>60</v>
      </c>
      <c r="B12" s="77">
        <v>1797</v>
      </c>
      <c r="C12" s="50">
        <f>B12/B17</f>
        <v>0.82849239280774556</v>
      </c>
      <c r="D12" s="77">
        <v>605</v>
      </c>
      <c r="E12" s="50">
        <f>D12/D17</f>
        <v>0.80882352941176472</v>
      </c>
      <c r="F12" s="77">
        <v>102</v>
      </c>
      <c r="G12" s="50">
        <f>F12/F17</f>
        <v>0.82926829268292679</v>
      </c>
      <c r="H12" s="77">
        <v>1176</v>
      </c>
      <c r="I12" s="50">
        <f>H12/H17</f>
        <v>0.7587096774193548</v>
      </c>
      <c r="J12" s="77">
        <v>371</v>
      </c>
      <c r="K12" s="50">
        <f>J12/J17</f>
        <v>0.62144053601340032</v>
      </c>
      <c r="L12" s="51">
        <f t="shared" si="0"/>
        <v>4051</v>
      </c>
      <c r="M12" s="45">
        <f>L12/L17</f>
        <v>0.78099093888567572</v>
      </c>
      <c r="AC12" s="8" t="s">
        <v>40</v>
      </c>
    </row>
    <row r="13" spans="1:29" s="8" customFormat="1">
      <c r="A13" s="229" t="s">
        <v>61</v>
      </c>
      <c r="B13" s="77">
        <v>170</v>
      </c>
      <c r="C13" s="50">
        <f>B13/B17</f>
        <v>7.8377132319041032E-2</v>
      </c>
      <c r="D13" s="77">
        <v>82</v>
      </c>
      <c r="E13" s="50">
        <f>D13/D17</f>
        <v>0.10962566844919786</v>
      </c>
      <c r="F13" s="77">
        <v>16</v>
      </c>
      <c r="G13" s="50">
        <f>F13/F17</f>
        <v>0.13008130081300814</v>
      </c>
      <c r="H13" s="77">
        <v>176</v>
      </c>
      <c r="I13" s="50">
        <f>H13/H17</f>
        <v>0.1135483870967742</v>
      </c>
      <c r="J13" s="77">
        <v>74</v>
      </c>
      <c r="K13" s="50">
        <f>J13/J17</f>
        <v>0.12395309882747069</v>
      </c>
      <c r="L13" s="51">
        <f t="shared" si="0"/>
        <v>518</v>
      </c>
      <c r="M13" s="45">
        <f>L13/L17</f>
        <v>9.9865047233468285E-2</v>
      </c>
      <c r="AC13" s="8" t="s">
        <v>41</v>
      </c>
    </row>
    <row r="14" spans="1:29" s="8" customFormat="1">
      <c r="A14" s="229" t="s">
        <v>62</v>
      </c>
      <c r="B14" s="77">
        <v>24</v>
      </c>
      <c r="C14" s="50">
        <f>B14/B17</f>
        <v>1.1065006915629323E-2</v>
      </c>
      <c r="D14" s="77">
        <v>5</v>
      </c>
      <c r="E14" s="50">
        <f>D14/D17</f>
        <v>6.6844919786096255E-3</v>
      </c>
      <c r="F14" s="77"/>
      <c r="G14" s="50">
        <f>F14/F17</f>
        <v>0</v>
      </c>
      <c r="H14" s="77">
        <v>70</v>
      </c>
      <c r="I14" s="50">
        <f>H14/H17</f>
        <v>4.5161290322580643E-2</v>
      </c>
      <c r="J14" s="77">
        <v>89</v>
      </c>
      <c r="K14" s="50">
        <f>J14/J17</f>
        <v>0.1490787269681742</v>
      </c>
      <c r="L14" s="51">
        <f t="shared" si="0"/>
        <v>188</v>
      </c>
      <c r="M14" s="45">
        <f>L14/L17</f>
        <v>3.6244457297088875E-2</v>
      </c>
    </row>
    <row r="15" spans="1:29" s="8" customFormat="1">
      <c r="A15" s="229" t="s">
        <v>63</v>
      </c>
      <c r="B15" s="77">
        <v>60</v>
      </c>
      <c r="C15" s="50">
        <f>B15/B17</f>
        <v>2.7662517289073305E-2</v>
      </c>
      <c r="D15" s="77">
        <v>12</v>
      </c>
      <c r="E15" s="50">
        <f>D15/D17</f>
        <v>1.6042780748663103E-2</v>
      </c>
      <c r="F15" s="77"/>
      <c r="G15" s="50">
        <f>F15/F17</f>
        <v>0</v>
      </c>
      <c r="H15" s="77">
        <v>24</v>
      </c>
      <c r="I15" s="50">
        <f>H15/H17</f>
        <v>1.5483870967741935E-2</v>
      </c>
      <c r="J15" s="77">
        <v>30</v>
      </c>
      <c r="K15" s="50">
        <f>J15/J17</f>
        <v>5.0251256281407038E-2</v>
      </c>
      <c r="L15" s="51">
        <f t="shared" si="0"/>
        <v>126</v>
      </c>
      <c r="M15" s="45">
        <f>L15/L17</f>
        <v>2.4291497975708502E-2</v>
      </c>
    </row>
    <row r="16" spans="1:29" s="8" customFormat="1">
      <c r="A16" s="229" t="s">
        <v>64</v>
      </c>
      <c r="B16" s="77">
        <v>6</v>
      </c>
      <c r="C16" s="50">
        <f>B16/B17</f>
        <v>2.7662517289073307E-3</v>
      </c>
      <c r="D16" s="77">
        <v>4</v>
      </c>
      <c r="E16" s="50">
        <f>D16/D17</f>
        <v>5.3475935828877002E-3</v>
      </c>
      <c r="F16" s="77"/>
      <c r="G16" s="50">
        <f>F16/F17</f>
        <v>0</v>
      </c>
      <c r="H16" s="77">
        <v>9</v>
      </c>
      <c r="I16" s="50">
        <f>H16/H17</f>
        <v>5.8064516129032262E-3</v>
      </c>
      <c r="J16" s="77">
        <v>5</v>
      </c>
      <c r="K16" s="50">
        <f>J16/J17</f>
        <v>8.3752093802345051E-3</v>
      </c>
      <c r="L16" s="51">
        <f t="shared" si="0"/>
        <v>24</v>
      </c>
      <c r="M16" s="45">
        <f>L16/L17</f>
        <v>4.6269519953730477E-3</v>
      </c>
      <c r="AC16" s="8" t="s">
        <v>42</v>
      </c>
    </row>
    <row r="17" spans="1:13" s="40" customFormat="1" ht="15.75" thickBot="1">
      <c r="A17" s="71" t="s">
        <v>14</v>
      </c>
      <c r="B17" s="72">
        <f>SUM(B10:B16)</f>
        <v>2169</v>
      </c>
      <c r="C17" s="73">
        <f>B17/B17</f>
        <v>1</v>
      </c>
      <c r="D17" s="72">
        <f>SUM(D10:D16)</f>
        <v>748</v>
      </c>
      <c r="E17" s="73">
        <f>D17/D17</f>
        <v>1</v>
      </c>
      <c r="F17" s="72">
        <f>SUM(F10:F16)</f>
        <v>123</v>
      </c>
      <c r="G17" s="73">
        <f>F17/F17</f>
        <v>1</v>
      </c>
      <c r="H17" s="72">
        <f>SUM(H10:H16)</f>
        <v>1550</v>
      </c>
      <c r="I17" s="73">
        <f>H17/H17</f>
        <v>1</v>
      </c>
      <c r="J17" s="72">
        <f>SUM(J10:J16)</f>
        <v>597</v>
      </c>
      <c r="K17" s="73">
        <f>J17/J17</f>
        <v>1</v>
      </c>
      <c r="L17" s="72">
        <f>SUM(L10:L16)</f>
        <v>5187</v>
      </c>
      <c r="M17" s="74">
        <f>L17/L17</f>
        <v>1</v>
      </c>
    </row>
    <row r="18" spans="1:13" ht="23.25" customHeight="1">
      <c r="A18" s="65"/>
    </row>
    <row r="21" spans="1:13">
      <c r="A21" s="42"/>
    </row>
    <row r="22" spans="1:13">
      <c r="A22" s="42"/>
    </row>
    <row r="23" spans="1:13">
      <c r="A23" s="42"/>
    </row>
    <row r="24" spans="1:13">
      <c r="A24" s="42"/>
    </row>
    <row r="25" spans="1:13">
      <c r="A25" s="42"/>
    </row>
    <row r="26" spans="1:13">
      <c r="A26" s="42"/>
    </row>
    <row r="27" spans="1:13">
      <c r="A27" s="42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workbookViewId="0">
      <selection activeCell="R23" sqref="R23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51" t="s">
        <v>101</v>
      </c>
      <c r="C2" s="181"/>
      <c r="D2" s="181"/>
      <c r="E2" s="181"/>
      <c r="F2" s="181"/>
      <c r="G2" s="182"/>
      <c r="H2" s="182"/>
      <c r="I2" s="181"/>
      <c r="J2" s="181"/>
      <c r="K2" s="181"/>
      <c r="L2" s="181"/>
      <c r="M2" s="181"/>
      <c r="N2" s="183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84" t="s">
        <v>147</v>
      </c>
      <c r="C3" s="179"/>
      <c r="D3" s="179"/>
      <c r="E3" s="179"/>
      <c r="F3" s="179"/>
      <c r="G3" s="180"/>
      <c r="H3" s="180"/>
      <c r="I3" s="179"/>
      <c r="J3" s="179"/>
      <c r="K3" s="179"/>
      <c r="L3" s="179"/>
      <c r="M3" s="179"/>
      <c r="N3" s="185"/>
      <c r="Y3" s="37"/>
      <c r="Z3" s="37"/>
      <c r="AA3" s="37"/>
      <c r="AB3" s="37"/>
      <c r="AC3" s="37"/>
    </row>
    <row r="4" spans="1:29">
      <c r="B4" s="53"/>
      <c r="C4" s="215" t="s">
        <v>53</v>
      </c>
      <c r="D4" s="215"/>
      <c r="E4" s="215" t="s">
        <v>54</v>
      </c>
      <c r="F4" s="215"/>
      <c r="G4" s="215" t="s">
        <v>55</v>
      </c>
      <c r="H4" s="215"/>
      <c r="I4" s="215" t="s">
        <v>56</v>
      </c>
      <c r="J4" s="215"/>
      <c r="K4" s="215" t="s">
        <v>57</v>
      </c>
      <c r="L4" s="215"/>
      <c r="M4" s="215" t="s">
        <v>19</v>
      </c>
      <c r="N4" s="216"/>
    </row>
    <row r="5" spans="1:29">
      <c r="B5" s="53"/>
      <c r="C5" s="173" t="s">
        <v>67</v>
      </c>
      <c r="D5" s="173" t="s">
        <v>23</v>
      </c>
      <c r="E5" s="173" t="s">
        <v>67</v>
      </c>
      <c r="F5" s="173" t="s">
        <v>23</v>
      </c>
      <c r="G5" s="173" t="s">
        <v>67</v>
      </c>
      <c r="H5" s="173" t="s">
        <v>23</v>
      </c>
      <c r="I5" s="173" t="s">
        <v>67</v>
      </c>
      <c r="J5" s="173" t="s">
        <v>23</v>
      </c>
      <c r="K5" s="173" t="s">
        <v>67</v>
      </c>
      <c r="L5" s="173" t="s">
        <v>23</v>
      </c>
      <c r="M5" s="173" t="s">
        <v>67</v>
      </c>
      <c r="N5" s="174" t="s">
        <v>23</v>
      </c>
    </row>
    <row r="6" spans="1:29">
      <c r="A6" s="42"/>
      <c r="B6" s="129" t="s">
        <v>148</v>
      </c>
      <c r="C6" s="77">
        <v>1</v>
      </c>
      <c r="D6" s="46">
        <f>C6/$C$38</f>
        <v>5.8823529411764705E-3</v>
      </c>
      <c r="E6" s="77"/>
      <c r="F6" s="46"/>
      <c r="G6" s="77"/>
      <c r="H6" s="46"/>
      <c r="I6" s="77"/>
      <c r="J6" s="46"/>
      <c r="K6" s="77"/>
      <c r="L6" s="46"/>
      <c r="M6" s="52">
        <f>SUM(C6,E6,G6,I6,K6)</f>
        <v>1</v>
      </c>
      <c r="N6" s="54">
        <f t="shared" ref="N6:N37" si="0">M6/$M$38</f>
        <v>1.9305019305019305E-3</v>
      </c>
      <c r="O6" s="13"/>
      <c r="P6" s="42"/>
    </row>
    <row r="7" spans="1:29">
      <c r="A7" s="42"/>
      <c r="B7" s="129" t="s">
        <v>149</v>
      </c>
      <c r="C7" s="77">
        <v>1</v>
      </c>
      <c r="D7" s="46">
        <f t="shared" ref="D7:D8" si="1">C7/$C$38</f>
        <v>5.8823529411764705E-3</v>
      </c>
      <c r="E7" s="77"/>
      <c r="F7" s="46"/>
      <c r="G7" s="77"/>
      <c r="H7" s="46"/>
      <c r="I7" s="77"/>
      <c r="J7" s="46"/>
      <c r="K7" s="77">
        <v>1</v>
      </c>
      <c r="L7" s="46"/>
      <c r="M7" s="52">
        <f t="shared" ref="M7:M37" si="2">SUM(C7,E7,G7,I7,K7)</f>
        <v>2</v>
      </c>
      <c r="N7" s="54">
        <f t="shared" si="0"/>
        <v>3.8610038610038611E-3</v>
      </c>
      <c r="O7" s="13"/>
      <c r="P7" s="42"/>
    </row>
    <row r="8" spans="1:29">
      <c r="A8" s="42"/>
      <c r="B8" s="129" t="s">
        <v>111</v>
      </c>
      <c r="C8" s="77">
        <v>41</v>
      </c>
      <c r="D8" s="46">
        <f t="shared" si="1"/>
        <v>0.2411764705882353</v>
      </c>
      <c r="E8" s="77">
        <v>16</v>
      </c>
      <c r="F8" s="46">
        <f>E8/E38</f>
        <v>0.1951219512195122</v>
      </c>
      <c r="G8" s="77">
        <v>2</v>
      </c>
      <c r="H8" s="46">
        <f>G8/G38</f>
        <v>0.125</v>
      </c>
      <c r="I8" s="77">
        <v>30</v>
      </c>
      <c r="J8" s="46">
        <f>I8/$I$38</f>
        <v>0.17045454545454544</v>
      </c>
      <c r="K8" s="77">
        <v>20</v>
      </c>
      <c r="L8" s="46">
        <f>K8/$K$38</f>
        <v>0.27027027027027029</v>
      </c>
      <c r="M8" s="52">
        <f t="shared" si="2"/>
        <v>109</v>
      </c>
      <c r="N8" s="54">
        <f t="shared" si="0"/>
        <v>0.21042471042471042</v>
      </c>
      <c r="O8" s="13"/>
      <c r="P8" s="42"/>
    </row>
    <row r="9" spans="1:29">
      <c r="A9" s="42"/>
      <c r="B9" s="129" t="s">
        <v>150</v>
      </c>
      <c r="C9" s="77"/>
      <c r="D9" s="46"/>
      <c r="E9" s="77"/>
      <c r="F9" s="46"/>
      <c r="G9" s="77"/>
      <c r="H9" s="46"/>
      <c r="I9" s="77">
        <v>1</v>
      </c>
      <c r="J9" s="46">
        <f t="shared" ref="J9:J11" si="3">I9/$I$38</f>
        <v>5.681818181818182E-3</v>
      </c>
      <c r="K9" s="77"/>
      <c r="L9" s="46">
        <f t="shared" ref="L9:L14" si="4">K9/$K$38</f>
        <v>0</v>
      </c>
      <c r="M9" s="52">
        <f t="shared" si="2"/>
        <v>1</v>
      </c>
      <c r="N9" s="54">
        <f t="shared" si="0"/>
        <v>1.9305019305019305E-3</v>
      </c>
      <c r="O9" s="13"/>
      <c r="P9" s="42"/>
    </row>
    <row r="10" spans="1:29">
      <c r="A10" s="42"/>
      <c r="B10" s="129" t="s">
        <v>133</v>
      </c>
      <c r="C10" s="77"/>
      <c r="D10" s="46"/>
      <c r="E10" s="77"/>
      <c r="F10" s="46"/>
      <c r="G10" s="77"/>
      <c r="H10" s="46"/>
      <c r="I10" s="77">
        <v>1</v>
      </c>
      <c r="J10" s="46">
        <f t="shared" si="3"/>
        <v>5.681818181818182E-3</v>
      </c>
      <c r="K10" s="77"/>
      <c r="L10" s="46">
        <f t="shared" si="4"/>
        <v>0</v>
      </c>
      <c r="M10" s="52">
        <f t="shared" si="2"/>
        <v>1</v>
      </c>
      <c r="N10" s="54">
        <f t="shared" si="0"/>
        <v>1.9305019305019305E-3</v>
      </c>
      <c r="O10" s="13"/>
      <c r="P10" s="42"/>
    </row>
    <row r="11" spans="1:29">
      <c r="A11" s="42"/>
      <c r="B11" s="129" t="s">
        <v>112</v>
      </c>
      <c r="C11" s="77">
        <v>2</v>
      </c>
      <c r="D11" s="46">
        <f t="shared" ref="D9:D37" si="5">C11/$C$38</f>
        <v>1.1764705882352941E-2</v>
      </c>
      <c r="E11" s="77">
        <v>1</v>
      </c>
      <c r="F11" s="46">
        <f>E11/E38</f>
        <v>1.2195121951219513E-2</v>
      </c>
      <c r="G11" s="77">
        <v>2</v>
      </c>
      <c r="H11" s="46">
        <f>G11/G38</f>
        <v>0.125</v>
      </c>
      <c r="I11" s="77">
        <v>5</v>
      </c>
      <c r="J11" s="46">
        <f t="shared" si="3"/>
        <v>2.8409090909090908E-2</v>
      </c>
      <c r="K11" s="77">
        <v>2</v>
      </c>
      <c r="L11" s="46">
        <f t="shared" si="4"/>
        <v>2.7027027027027029E-2</v>
      </c>
      <c r="M11" s="52">
        <f t="shared" si="2"/>
        <v>12</v>
      </c>
      <c r="N11" s="54">
        <f t="shared" si="0"/>
        <v>2.3166023166023165E-2</v>
      </c>
      <c r="O11" s="13"/>
      <c r="P11" s="42"/>
    </row>
    <row r="12" spans="1:29">
      <c r="A12" s="42"/>
      <c r="B12" s="129" t="s">
        <v>113</v>
      </c>
      <c r="C12" s="77">
        <v>2</v>
      </c>
      <c r="D12" s="46">
        <f t="shared" si="5"/>
        <v>1.1764705882352941E-2</v>
      </c>
      <c r="E12" s="77">
        <v>1</v>
      </c>
      <c r="F12" s="46">
        <f>E12/E38</f>
        <v>1.2195121951219513E-2</v>
      </c>
      <c r="G12" s="77"/>
      <c r="H12" s="46"/>
      <c r="I12" s="77"/>
      <c r="J12" s="46"/>
      <c r="K12" s="77">
        <v>2</v>
      </c>
      <c r="L12" s="46"/>
      <c r="M12" s="52">
        <f t="shared" si="2"/>
        <v>5</v>
      </c>
      <c r="N12" s="54">
        <f t="shared" si="0"/>
        <v>9.6525096525096523E-3</v>
      </c>
      <c r="O12" s="13"/>
      <c r="P12" s="42"/>
    </row>
    <row r="13" spans="1:29">
      <c r="A13" s="42"/>
      <c r="B13" s="129" t="s">
        <v>114</v>
      </c>
      <c r="C13" s="77">
        <v>1</v>
      </c>
      <c r="D13" s="46">
        <f t="shared" si="5"/>
        <v>5.8823529411764705E-3</v>
      </c>
      <c r="E13" s="77"/>
      <c r="F13" s="46"/>
      <c r="G13" s="77"/>
      <c r="H13" s="46"/>
      <c r="I13" s="77"/>
      <c r="J13" s="46"/>
      <c r="K13" s="77"/>
      <c r="L13" s="46"/>
      <c r="M13" s="52">
        <f t="shared" si="2"/>
        <v>1</v>
      </c>
      <c r="N13" s="54">
        <f t="shared" si="0"/>
        <v>1.9305019305019305E-3</v>
      </c>
      <c r="O13" s="13"/>
      <c r="P13" s="42"/>
    </row>
    <row r="14" spans="1:29">
      <c r="A14" s="42"/>
      <c r="B14" s="129" t="s">
        <v>151</v>
      </c>
      <c r="C14" s="77"/>
      <c r="D14" s="46"/>
      <c r="E14" s="77"/>
      <c r="F14" s="46"/>
      <c r="G14" s="77"/>
      <c r="H14" s="46"/>
      <c r="I14" s="77">
        <v>1</v>
      </c>
      <c r="J14" s="46">
        <f t="shared" ref="J12:J14" si="6">I14/$I$38</f>
        <v>5.681818181818182E-3</v>
      </c>
      <c r="K14" s="77"/>
      <c r="L14" s="46">
        <f t="shared" si="4"/>
        <v>0</v>
      </c>
      <c r="M14" s="52">
        <f t="shared" si="2"/>
        <v>1</v>
      </c>
      <c r="N14" s="54">
        <f t="shared" si="0"/>
        <v>1.9305019305019305E-3</v>
      </c>
      <c r="O14" s="13"/>
      <c r="P14" s="42"/>
    </row>
    <row r="15" spans="1:29">
      <c r="A15" s="42"/>
      <c r="B15" s="129" t="s">
        <v>130</v>
      </c>
      <c r="C15" s="77">
        <v>1</v>
      </c>
      <c r="D15" s="46">
        <f t="shared" si="5"/>
        <v>5.8823529411764705E-3</v>
      </c>
      <c r="E15" s="77">
        <v>1</v>
      </c>
      <c r="F15" s="46">
        <f>E15/E38</f>
        <v>1.2195121951219513E-2</v>
      </c>
      <c r="G15" s="77"/>
      <c r="H15" s="46"/>
      <c r="I15" s="77"/>
      <c r="J15" s="46"/>
      <c r="K15" s="77"/>
      <c r="L15" s="46"/>
      <c r="M15" s="52">
        <f t="shared" si="2"/>
        <v>2</v>
      </c>
      <c r="N15" s="54">
        <f t="shared" si="0"/>
        <v>3.8610038610038611E-3</v>
      </c>
      <c r="O15" s="13"/>
      <c r="P15" s="42"/>
    </row>
    <row r="16" spans="1:29">
      <c r="A16" s="42"/>
      <c r="B16" s="129" t="s">
        <v>152</v>
      </c>
      <c r="C16" s="77"/>
      <c r="D16" s="46"/>
      <c r="E16" s="77"/>
      <c r="F16" s="46"/>
      <c r="G16" s="77"/>
      <c r="H16" s="46"/>
      <c r="I16" s="77"/>
      <c r="J16" s="46"/>
      <c r="K16" s="77">
        <v>1</v>
      </c>
      <c r="L16" s="46"/>
      <c r="M16" s="52">
        <f t="shared" si="2"/>
        <v>1</v>
      </c>
      <c r="N16" s="54">
        <f t="shared" si="0"/>
        <v>1.9305019305019305E-3</v>
      </c>
      <c r="O16" s="13"/>
      <c r="P16" s="42"/>
    </row>
    <row r="17" spans="1:16">
      <c r="A17" s="42"/>
      <c r="B17" s="129" t="s">
        <v>115</v>
      </c>
      <c r="C17" s="77">
        <v>4</v>
      </c>
      <c r="D17" s="46">
        <f t="shared" si="5"/>
        <v>2.3529411764705882E-2</v>
      </c>
      <c r="E17" s="77"/>
      <c r="F17" s="46"/>
      <c r="G17" s="77"/>
      <c r="H17" s="46"/>
      <c r="I17" s="77">
        <v>2</v>
      </c>
      <c r="J17" s="46">
        <f>I17/$I$38</f>
        <v>1.1363636363636364E-2</v>
      </c>
      <c r="K17" s="77"/>
      <c r="L17" s="46">
        <f>K17/$K$38</f>
        <v>0</v>
      </c>
      <c r="M17" s="52">
        <f t="shared" si="2"/>
        <v>6</v>
      </c>
      <c r="N17" s="54">
        <f t="shared" si="0"/>
        <v>1.1583011583011582E-2</v>
      </c>
      <c r="O17" s="13"/>
      <c r="P17" s="42"/>
    </row>
    <row r="18" spans="1:16">
      <c r="A18" s="42"/>
      <c r="B18" s="129" t="s">
        <v>116</v>
      </c>
      <c r="C18" s="77">
        <v>9</v>
      </c>
      <c r="D18" s="46">
        <f t="shared" si="5"/>
        <v>5.2941176470588235E-2</v>
      </c>
      <c r="E18" s="77">
        <v>11</v>
      </c>
      <c r="F18" s="46">
        <f>E18/E38</f>
        <v>0.13414634146341464</v>
      </c>
      <c r="G18" s="77">
        <v>4</v>
      </c>
      <c r="H18" s="46">
        <f>G18/G38</f>
        <v>0.25</v>
      </c>
      <c r="I18" s="77">
        <v>17</v>
      </c>
      <c r="J18" s="46">
        <f>I18/$I$38</f>
        <v>9.6590909090909088E-2</v>
      </c>
      <c r="K18" s="77">
        <v>10</v>
      </c>
      <c r="L18" s="46">
        <f>K18/$K$38</f>
        <v>0.13513513513513514</v>
      </c>
      <c r="M18" s="52">
        <f t="shared" si="2"/>
        <v>51</v>
      </c>
      <c r="N18" s="54">
        <f t="shared" si="0"/>
        <v>9.8455598455598453E-2</v>
      </c>
      <c r="O18" s="13"/>
      <c r="P18" s="42"/>
    </row>
    <row r="19" spans="1:16">
      <c r="A19" s="42"/>
      <c r="B19" s="129" t="s">
        <v>117</v>
      </c>
      <c r="C19" s="77">
        <v>1</v>
      </c>
      <c r="D19" s="46">
        <f t="shared" si="5"/>
        <v>5.8823529411764705E-3</v>
      </c>
      <c r="E19" s="77">
        <v>1</v>
      </c>
      <c r="F19" s="46">
        <f>E19/$C$38</f>
        <v>5.8823529411764705E-3</v>
      </c>
      <c r="G19" s="77"/>
      <c r="H19" s="46"/>
      <c r="I19" s="77">
        <v>1</v>
      </c>
      <c r="J19" s="46">
        <f>I19/$I$38</f>
        <v>5.681818181818182E-3</v>
      </c>
      <c r="K19" s="77"/>
      <c r="L19" s="46">
        <f t="shared" ref="L19:L36" si="7">K19/$K$38</f>
        <v>0</v>
      </c>
      <c r="M19" s="52">
        <f t="shared" si="2"/>
        <v>3</v>
      </c>
      <c r="N19" s="54">
        <f t="shared" si="0"/>
        <v>5.7915057915057912E-3</v>
      </c>
      <c r="O19" s="13"/>
      <c r="P19" s="42"/>
    </row>
    <row r="20" spans="1:16">
      <c r="A20" s="42"/>
      <c r="B20" s="129" t="s">
        <v>118</v>
      </c>
      <c r="C20" s="77"/>
      <c r="D20" s="46"/>
      <c r="E20" s="77"/>
      <c r="F20" s="46"/>
      <c r="G20" s="77">
        <v>1</v>
      </c>
      <c r="H20" s="46">
        <f>G20/G38</f>
        <v>6.25E-2</v>
      </c>
      <c r="I20" s="77">
        <v>4</v>
      </c>
      <c r="J20" s="46">
        <f>I20/$I$38</f>
        <v>2.2727272727272728E-2</v>
      </c>
      <c r="K20" s="77">
        <v>1</v>
      </c>
      <c r="L20" s="46">
        <f t="shared" si="7"/>
        <v>1.3513513513513514E-2</v>
      </c>
      <c r="M20" s="52">
        <f t="shared" si="2"/>
        <v>6</v>
      </c>
      <c r="N20" s="54">
        <f t="shared" si="0"/>
        <v>1.1583011583011582E-2</v>
      </c>
      <c r="O20" s="13"/>
      <c r="P20" s="42"/>
    </row>
    <row r="21" spans="1:16">
      <c r="A21" s="42"/>
      <c r="B21" s="129" t="s">
        <v>119</v>
      </c>
      <c r="C21" s="77">
        <v>51</v>
      </c>
      <c r="D21" s="46">
        <f t="shared" si="5"/>
        <v>0.3</v>
      </c>
      <c r="E21" s="77">
        <v>14</v>
      </c>
      <c r="F21" s="46">
        <f t="shared" ref="F20:F22" si="8">E21/$C$38</f>
        <v>8.2352941176470587E-2</v>
      </c>
      <c r="G21" s="77">
        <v>5</v>
      </c>
      <c r="H21" s="46">
        <f>G21/G38</f>
        <v>0.3125</v>
      </c>
      <c r="I21" s="77">
        <v>48</v>
      </c>
      <c r="J21" s="46">
        <f t="shared" ref="J21:J23" si="9">I21/$I$38</f>
        <v>0.27272727272727271</v>
      </c>
      <c r="K21" s="77">
        <v>20</v>
      </c>
      <c r="L21" s="46">
        <f t="shared" si="7"/>
        <v>0.27027027027027029</v>
      </c>
      <c r="M21" s="52">
        <f t="shared" si="2"/>
        <v>138</v>
      </c>
      <c r="N21" s="54">
        <f t="shared" si="0"/>
        <v>0.26640926640926643</v>
      </c>
      <c r="O21" s="13"/>
      <c r="P21" s="42"/>
    </row>
    <row r="22" spans="1:16">
      <c r="A22" s="42"/>
      <c r="B22" s="129" t="s">
        <v>120</v>
      </c>
      <c r="C22" s="77">
        <v>1</v>
      </c>
      <c r="D22" s="46">
        <f t="shared" si="5"/>
        <v>5.8823529411764705E-3</v>
      </c>
      <c r="E22" s="77">
        <v>1</v>
      </c>
      <c r="F22" s="46">
        <f t="shared" si="8"/>
        <v>5.8823529411764705E-3</v>
      </c>
      <c r="G22" s="77"/>
      <c r="H22" s="46"/>
      <c r="I22" s="77">
        <v>3</v>
      </c>
      <c r="J22" s="46">
        <f t="shared" si="9"/>
        <v>1.7045454545454544E-2</v>
      </c>
      <c r="K22" s="77">
        <v>1</v>
      </c>
      <c r="L22" s="46">
        <f t="shared" si="7"/>
        <v>1.3513513513513514E-2</v>
      </c>
      <c r="M22" s="52">
        <f t="shared" si="2"/>
        <v>6</v>
      </c>
      <c r="N22" s="54">
        <f t="shared" si="0"/>
        <v>1.1583011583011582E-2</v>
      </c>
      <c r="O22" s="13"/>
      <c r="P22" s="42"/>
    </row>
    <row r="23" spans="1:16">
      <c r="A23" s="42"/>
      <c r="B23" s="129" t="s">
        <v>121</v>
      </c>
      <c r="C23" s="77"/>
      <c r="D23" s="46"/>
      <c r="E23" s="77"/>
      <c r="F23" s="46"/>
      <c r="G23" s="77"/>
      <c r="H23" s="46"/>
      <c r="I23" s="77">
        <v>2</v>
      </c>
      <c r="J23" s="46">
        <f t="shared" si="9"/>
        <v>1.1363636363636364E-2</v>
      </c>
      <c r="K23" s="77">
        <v>1</v>
      </c>
      <c r="L23" s="46">
        <f t="shared" si="7"/>
        <v>1.3513513513513514E-2</v>
      </c>
      <c r="M23" s="52">
        <f t="shared" si="2"/>
        <v>3</v>
      </c>
      <c r="N23" s="54">
        <f t="shared" si="0"/>
        <v>5.7915057915057912E-3</v>
      </c>
      <c r="O23" s="13"/>
      <c r="P23" s="42"/>
    </row>
    <row r="24" spans="1:16">
      <c r="A24" s="42"/>
      <c r="B24" s="129" t="s">
        <v>132</v>
      </c>
      <c r="C24" s="77"/>
      <c r="D24" s="46"/>
      <c r="E24" s="77">
        <v>1</v>
      </c>
      <c r="F24" s="46">
        <f>E24/$C$38</f>
        <v>5.8823529411764705E-3</v>
      </c>
      <c r="G24" s="77"/>
      <c r="H24" s="46"/>
      <c r="I24" s="77">
        <v>1</v>
      </c>
      <c r="J24" s="46">
        <f>I24/$I$38</f>
        <v>5.681818181818182E-3</v>
      </c>
      <c r="K24" s="77">
        <v>1</v>
      </c>
      <c r="L24" s="46">
        <f t="shared" si="7"/>
        <v>1.3513513513513514E-2</v>
      </c>
      <c r="M24" s="52">
        <f t="shared" si="2"/>
        <v>3</v>
      </c>
      <c r="N24" s="54">
        <f t="shared" si="0"/>
        <v>5.7915057915057912E-3</v>
      </c>
      <c r="O24" s="13"/>
      <c r="P24" s="42"/>
    </row>
    <row r="25" spans="1:16">
      <c r="A25" s="42"/>
      <c r="B25" s="129" t="s">
        <v>122</v>
      </c>
      <c r="C25" s="77">
        <v>1</v>
      </c>
      <c r="D25" s="46">
        <f t="shared" si="5"/>
        <v>5.8823529411764705E-3</v>
      </c>
      <c r="E25" s="77">
        <v>2</v>
      </c>
      <c r="F25" s="46">
        <f>E25/$C$38</f>
        <v>1.1764705882352941E-2</v>
      </c>
      <c r="G25" s="77"/>
      <c r="H25" s="46"/>
      <c r="I25" s="77">
        <v>6</v>
      </c>
      <c r="J25" s="46">
        <f>I25/$I$38</f>
        <v>3.4090909090909088E-2</v>
      </c>
      <c r="K25" s="77">
        <v>1</v>
      </c>
      <c r="L25" s="46">
        <f t="shared" si="7"/>
        <v>1.3513513513513514E-2</v>
      </c>
      <c r="M25" s="52">
        <f t="shared" si="2"/>
        <v>10</v>
      </c>
      <c r="N25" s="54">
        <f t="shared" si="0"/>
        <v>1.9305019305019305E-2</v>
      </c>
      <c r="O25" s="13"/>
      <c r="P25" s="42"/>
    </row>
    <row r="26" spans="1:16">
      <c r="A26" s="42"/>
      <c r="B26" s="129" t="s">
        <v>128</v>
      </c>
      <c r="C26" s="77">
        <v>3</v>
      </c>
      <c r="D26" s="46">
        <f t="shared" si="5"/>
        <v>1.7647058823529412E-2</v>
      </c>
      <c r="E26" s="77">
        <v>3</v>
      </c>
      <c r="F26" s="46">
        <f>E26/$C$38</f>
        <v>1.7647058823529412E-2</v>
      </c>
      <c r="G26" s="77"/>
      <c r="H26" s="46"/>
      <c r="I26" s="77">
        <v>3</v>
      </c>
      <c r="J26" s="46">
        <f t="shared" ref="J26:J36" si="10">I26/$I$38</f>
        <v>1.7045454545454544E-2</v>
      </c>
      <c r="K26" s="77">
        <v>1</v>
      </c>
      <c r="L26" s="46">
        <f t="shared" si="7"/>
        <v>1.3513513513513514E-2</v>
      </c>
      <c r="M26" s="52">
        <f t="shared" si="2"/>
        <v>10</v>
      </c>
      <c r="N26" s="54">
        <f t="shared" si="0"/>
        <v>1.9305019305019305E-2</v>
      </c>
      <c r="O26" s="13"/>
      <c r="P26" s="42"/>
    </row>
    <row r="27" spans="1:16">
      <c r="A27" s="42"/>
      <c r="B27" s="129" t="s">
        <v>141</v>
      </c>
      <c r="C27" s="77"/>
      <c r="D27" s="46"/>
      <c r="E27" s="77"/>
      <c r="F27" s="46"/>
      <c r="G27" s="77"/>
      <c r="H27" s="46"/>
      <c r="I27" s="77">
        <v>1</v>
      </c>
      <c r="J27" s="46">
        <f t="shared" si="10"/>
        <v>5.681818181818182E-3</v>
      </c>
      <c r="K27" s="77"/>
      <c r="L27" s="46">
        <f t="shared" si="7"/>
        <v>0</v>
      </c>
      <c r="M27" s="52">
        <f t="shared" si="2"/>
        <v>1</v>
      </c>
      <c r="N27" s="54">
        <f t="shared" si="0"/>
        <v>1.9305019305019305E-3</v>
      </c>
      <c r="O27" s="13"/>
      <c r="P27" s="42"/>
    </row>
    <row r="28" spans="1:16">
      <c r="A28" s="42"/>
      <c r="B28" s="129" t="s">
        <v>153</v>
      </c>
      <c r="C28" s="77">
        <v>1</v>
      </c>
      <c r="D28" s="46">
        <f t="shared" si="5"/>
        <v>5.8823529411764705E-3</v>
      </c>
      <c r="E28" s="77"/>
      <c r="F28" s="46"/>
      <c r="G28" s="77"/>
      <c r="H28" s="46"/>
      <c r="I28" s="77"/>
      <c r="J28" s="46"/>
      <c r="K28" s="77"/>
      <c r="L28" s="46"/>
      <c r="M28" s="52">
        <f t="shared" si="2"/>
        <v>1</v>
      </c>
      <c r="N28" s="54">
        <f t="shared" si="0"/>
        <v>1.9305019305019305E-3</v>
      </c>
      <c r="O28" s="13"/>
      <c r="P28" s="42"/>
    </row>
    <row r="29" spans="1:16">
      <c r="A29" s="42"/>
      <c r="B29" s="129" t="s">
        <v>129</v>
      </c>
      <c r="C29" s="77"/>
      <c r="D29" s="46"/>
      <c r="E29" s="77">
        <v>1</v>
      </c>
      <c r="F29" s="46">
        <f t="shared" ref="F28:F36" si="11">E29/$C$38</f>
        <v>5.8823529411764705E-3</v>
      </c>
      <c r="G29" s="77"/>
      <c r="H29" s="46"/>
      <c r="I29" s="77"/>
      <c r="J29" s="46"/>
      <c r="K29" s="77"/>
      <c r="L29" s="46"/>
      <c r="M29" s="52">
        <f t="shared" si="2"/>
        <v>1</v>
      </c>
      <c r="N29" s="54">
        <f t="shared" si="0"/>
        <v>1.9305019305019305E-3</v>
      </c>
      <c r="O29" s="13"/>
      <c r="P29" s="42"/>
    </row>
    <row r="30" spans="1:16">
      <c r="A30" s="42"/>
      <c r="B30" s="129" t="s">
        <v>123</v>
      </c>
      <c r="C30" s="77">
        <v>3</v>
      </c>
      <c r="D30" s="46">
        <f t="shared" si="5"/>
        <v>1.7647058823529412E-2</v>
      </c>
      <c r="E30" s="77">
        <v>4</v>
      </c>
      <c r="F30" s="46">
        <f t="shared" si="11"/>
        <v>2.3529411764705882E-2</v>
      </c>
      <c r="G30" s="77"/>
      <c r="H30" s="46"/>
      <c r="I30" s="77">
        <v>9</v>
      </c>
      <c r="J30" s="46">
        <f t="shared" si="10"/>
        <v>5.113636363636364E-2</v>
      </c>
      <c r="K30" s="77">
        <v>2</v>
      </c>
      <c r="L30" s="46">
        <f t="shared" si="7"/>
        <v>2.7027027027027029E-2</v>
      </c>
      <c r="M30" s="52">
        <f t="shared" si="2"/>
        <v>18</v>
      </c>
      <c r="N30" s="54">
        <f t="shared" si="0"/>
        <v>3.4749034749034749E-2</v>
      </c>
      <c r="O30" s="13"/>
      <c r="P30" s="42"/>
    </row>
    <row r="31" spans="1:16">
      <c r="A31" s="42"/>
      <c r="B31" s="129" t="s">
        <v>134</v>
      </c>
      <c r="C31" s="77"/>
      <c r="D31" s="46"/>
      <c r="E31" s="77">
        <v>1</v>
      </c>
      <c r="F31" s="46">
        <f t="shared" si="11"/>
        <v>5.8823529411764705E-3</v>
      </c>
      <c r="G31" s="77"/>
      <c r="H31" s="46"/>
      <c r="I31" s="77">
        <v>1</v>
      </c>
      <c r="J31" s="46">
        <f t="shared" si="10"/>
        <v>5.681818181818182E-3</v>
      </c>
      <c r="K31" s="77"/>
      <c r="L31" s="46">
        <f t="shared" si="7"/>
        <v>0</v>
      </c>
      <c r="M31" s="52">
        <f t="shared" si="2"/>
        <v>2</v>
      </c>
      <c r="N31" s="54">
        <f t="shared" si="0"/>
        <v>3.8610038610038611E-3</v>
      </c>
      <c r="O31" s="13"/>
      <c r="P31" s="42"/>
    </row>
    <row r="32" spans="1:16">
      <c r="A32" s="42"/>
      <c r="B32" s="129" t="s">
        <v>124</v>
      </c>
      <c r="C32" s="77">
        <v>42</v>
      </c>
      <c r="D32" s="46">
        <f t="shared" si="5"/>
        <v>0.24705882352941178</v>
      </c>
      <c r="E32" s="77">
        <v>21</v>
      </c>
      <c r="F32" s="46">
        <f t="shared" si="11"/>
        <v>0.12352941176470589</v>
      </c>
      <c r="G32" s="77">
        <v>1</v>
      </c>
      <c r="H32" s="46">
        <f>G32/G38</f>
        <v>6.25E-2</v>
      </c>
      <c r="I32" s="77">
        <v>33</v>
      </c>
      <c r="J32" s="46">
        <f t="shared" si="10"/>
        <v>0.1875</v>
      </c>
      <c r="K32" s="77">
        <v>8</v>
      </c>
      <c r="L32" s="46">
        <f t="shared" si="7"/>
        <v>0.10810810810810811</v>
      </c>
      <c r="M32" s="52">
        <f t="shared" si="2"/>
        <v>105</v>
      </c>
      <c r="N32" s="54">
        <f t="shared" si="0"/>
        <v>0.20270270270270271</v>
      </c>
      <c r="O32" s="13"/>
      <c r="P32" s="42"/>
    </row>
    <row r="33" spans="1:16">
      <c r="A33" s="42"/>
      <c r="B33" s="129" t="s">
        <v>125</v>
      </c>
      <c r="C33" s="77"/>
      <c r="D33" s="46"/>
      <c r="E33" s="77"/>
      <c r="F33" s="46"/>
      <c r="G33" s="77"/>
      <c r="H33" s="46"/>
      <c r="I33" s="77">
        <v>1</v>
      </c>
      <c r="J33" s="46">
        <f t="shared" si="10"/>
        <v>5.681818181818182E-3</v>
      </c>
      <c r="K33" s="77">
        <v>1</v>
      </c>
      <c r="L33" s="46">
        <f t="shared" si="7"/>
        <v>1.3513513513513514E-2</v>
      </c>
      <c r="M33" s="52">
        <f t="shared" si="2"/>
        <v>2</v>
      </c>
      <c r="N33" s="54">
        <f t="shared" si="0"/>
        <v>3.8610038610038611E-3</v>
      </c>
      <c r="O33" s="13"/>
      <c r="P33" s="42"/>
    </row>
    <row r="34" spans="1:16">
      <c r="A34" s="42"/>
      <c r="B34" s="129" t="s">
        <v>154</v>
      </c>
      <c r="C34" s="77"/>
      <c r="D34" s="46"/>
      <c r="E34" s="77"/>
      <c r="F34" s="46"/>
      <c r="G34" s="77"/>
      <c r="H34" s="46"/>
      <c r="I34" s="77">
        <v>1</v>
      </c>
      <c r="J34" s="46">
        <f t="shared" si="10"/>
        <v>5.681818181818182E-3</v>
      </c>
      <c r="K34" s="77"/>
      <c r="L34" s="46">
        <f t="shared" si="7"/>
        <v>0</v>
      </c>
      <c r="M34" s="52">
        <f t="shared" si="2"/>
        <v>1</v>
      </c>
      <c r="N34" s="54">
        <f t="shared" si="0"/>
        <v>1.9305019305019305E-3</v>
      </c>
      <c r="O34" s="13"/>
      <c r="P34" s="42"/>
    </row>
    <row r="35" spans="1:16">
      <c r="A35" s="42"/>
      <c r="B35" s="129" t="s">
        <v>126</v>
      </c>
      <c r="C35" s="77">
        <v>2</v>
      </c>
      <c r="D35" s="46">
        <f t="shared" si="5"/>
        <v>1.1764705882352941E-2</v>
      </c>
      <c r="E35" s="77">
        <v>3</v>
      </c>
      <c r="F35" s="46">
        <f t="shared" si="11"/>
        <v>1.7647058823529412E-2</v>
      </c>
      <c r="G35" s="77">
        <v>1</v>
      </c>
      <c r="H35" s="46">
        <f>G35/G38</f>
        <v>6.25E-2</v>
      </c>
      <c r="I35" s="77">
        <v>4</v>
      </c>
      <c r="J35" s="46">
        <f t="shared" si="10"/>
        <v>2.2727272727272728E-2</v>
      </c>
      <c r="K35" s="77"/>
      <c r="L35" s="46">
        <f t="shared" si="7"/>
        <v>0</v>
      </c>
      <c r="M35" s="52">
        <f t="shared" si="2"/>
        <v>10</v>
      </c>
      <c r="N35" s="54">
        <f t="shared" si="0"/>
        <v>1.9305019305019305E-2</v>
      </c>
      <c r="O35" s="13"/>
      <c r="P35" s="42"/>
    </row>
    <row r="36" spans="1:16">
      <c r="A36" s="42"/>
      <c r="B36" s="129" t="s">
        <v>127</v>
      </c>
      <c r="C36" s="77">
        <v>1</v>
      </c>
      <c r="D36" s="46">
        <f t="shared" si="5"/>
        <v>5.8823529411764705E-3</v>
      </c>
      <c r="E36" s="77"/>
      <c r="F36" s="46"/>
      <c r="G36" s="77"/>
      <c r="H36" s="46"/>
      <c r="I36" s="77">
        <v>1</v>
      </c>
      <c r="J36" s="46">
        <f t="shared" si="10"/>
        <v>5.681818181818182E-3</v>
      </c>
      <c r="K36" s="77">
        <v>1</v>
      </c>
      <c r="L36" s="46">
        <f t="shared" si="7"/>
        <v>1.3513513513513514E-2</v>
      </c>
      <c r="M36" s="52">
        <f t="shared" si="2"/>
        <v>3</v>
      </c>
      <c r="N36" s="54">
        <f t="shared" si="0"/>
        <v>5.7915057915057912E-3</v>
      </c>
      <c r="O36" s="13"/>
      <c r="P36" s="42"/>
    </row>
    <row r="37" spans="1:16">
      <c r="A37" s="42"/>
      <c r="B37" s="129" t="s">
        <v>135</v>
      </c>
      <c r="C37" s="77">
        <v>2</v>
      </c>
      <c r="D37" s="46">
        <f t="shared" si="5"/>
        <v>1.1764705882352941E-2</v>
      </c>
      <c r="E37" s="77"/>
      <c r="F37" s="46"/>
      <c r="G37" s="77"/>
      <c r="H37" s="46"/>
      <c r="I37" s="77"/>
      <c r="J37" s="46"/>
      <c r="K37" s="77"/>
      <c r="L37" s="46"/>
      <c r="M37" s="52">
        <f t="shared" si="2"/>
        <v>2</v>
      </c>
      <c r="N37" s="54">
        <f t="shared" si="0"/>
        <v>3.8610038610038611E-3</v>
      </c>
      <c r="O37" s="13"/>
      <c r="P37" s="42"/>
    </row>
    <row r="38" spans="1:16" ht="15.75" thickBot="1">
      <c r="A38" s="42"/>
      <c r="B38" s="152" t="s">
        <v>70</v>
      </c>
      <c r="C38" s="153">
        <f>SUM(C6:C37)</f>
        <v>170</v>
      </c>
      <c r="D38" s="154">
        <f>C38/C38</f>
        <v>1</v>
      </c>
      <c r="E38" s="153">
        <f>SUM(E6:E37)</f>
        <v>82</v>
      </c>
      <c r="F38" s="154">
        <f>E38/E38</f>
        <v>1</v>
      </c>
      <c r="G38" s="153">
        <f>SUM(G6:G37)</f>
        <v>16</v>
      </c>
      <c r="H38" s="154">
        <f>G38/G38</f>
        <v>1</v>
      </c>
      <c r="I38" s="153">
        <f>SUM(I6:I37)</f>
        <v>176</v>
      </c>
      <c r="J38" s="154">
        <f>I38/I38</f>
        <v>1</v>
      </c>
      <c r="K38" s="153">
        <f>SUM(K6:K37)</f>
        <v>74</v>
      </c>
      <c r="L38" s="154">
        <f>K38/K38</f>
        <v>1</v>
      </c>
      <c r="M38" s="153">
        <f>SUM(M6:M37)</f>
        <v>518</v>
      </c>
      <c r="N38" s="163">
        <f>M38/M38</f>
        <v>1</v>
      </c>
      <c r="O38" s="13"/>
      <c r="P38" s="42"/>
    </row>
    <row r="39" spans="1:16">
      <c r="B39" s="42"/>
    </row>
    <row r="40" spans="1:16">
      <c r="B40" s="42"/>
    </row>
    <row r="41" spans="1:16">
      <c r="B41" s="42"/>
      <c r="F41" s="8" t="s">
        <v>136</v>
      </c>
    </row>
    <row r="42" spans="1:16">
      <c r="B42" s="42"/>
    </row>
    <row r="43" spans="1:16">
      <c r="B43" s="42"/>
    </row>
    <row r="44" spans="1:16">
      <c r="B44" s="42"/>
    </row>
    <row r="45" spans="1:16">
      <c r="B45" s="42"/>
    </row>
    <row r="46" spans="1:16">
      <c r="B46" s="42"/>
    </row>
    <row r="47" spans="1:16">
      <c r="B47" s="42"/>
    </row>
    <row r="48" spans="1:16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  <row r="60" spans="2:2">
      <c r="B60" s="42"/>
    </row>
    <row r="61" spans="2:2">
      <c r="B61" s="42"/>
    </row>
    <row r="62" spans="2:2">
      <c r="B62" s="42"/>
    </row>
    <row r="63" spans="2:2">
      <c r="B63" s="42"/>
    </row>
    <row r="64" spans="2:2">
      <c r="B64" s="42"/>
    </row>
    <row r="65" spans="2:2">
      <c r="B65" s="42"/>
    </row>
    <row r="66" spans="2:2">
      <c r="B66" s="42"/>
    </row>
    <row r="67" spans="2:2">
      <c r="B67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2020-09-04T09:09:54Z</cp:lastPrinted>
  <dcterms:created xsi:type="dcterms:W3CDTF">2010-12-15T07:52:14Z</dcterms:created>
  <dcterms:modified xsi:type="dcterms:W3CDTF">2020-09-04T10:23:04Z</dcterms:modified>
</cp:coreProperties>
</file>